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User1\Desktop\CAAM documenti provvisori dal 01022025\GARA 2\PRONEXT_Sost_RUP\Documentazione Gara II\Re_ 501_CAAM_Invio documentazione di gara II servizi di progettazione CAAM\Documentazione tecnica\"/>
    </mc:Choice>
  </mc:AlternateContent>
  <xr:revisionPtr revIDLastSave="0" documentId="8_{96F76CD6-36E1-4719-9C88-F1E9C8A54A8F}" xr6:coauthVersionLast="47" xr6:coauthVersionMax="47" xr10:uidLastSave="{00000000-0000-0000-0000-000000000000}"/>
  <bookViews>
    <workbookView xWindow="-108" yWindow="-108" windowWidth="23256" windowHeight="12456" firstSheet="7" activeTab="7" xr2:uid="{00000000-000D-0000-FFFF-FFFF00000000}"/>
  </bookViews>
  <sheets>
    <sheet name="Summary table" sheetId="3" r:id="rId1"/>
    <sheet name="Sheet1" sheetId="4" r:id="rId2"/>
    <sheet name="Pivot 1" sheetId="7" r:id="rId3"/>
    <sheet name="Pivot 2" sheetId="8" r:id="rId4"/>
    <sheet name="Pivot 3" sheetId="12" r:id="rId5"/>
    <sheet name="Pivot 4" sheetId="13" r:id="rId6"/>
    <sheet name="Pivot 5" sheetId="14" r:id="rId7"/>
    <sheet name="Data by program" sheetId="1" r:id="rId8"/>
    <sheet name="Data by program Original" sheetId="6" r:id="rId9"/>
  </sheets>
  <definedNames>
    <definedName name="_xlnm._FilterDatabase" localSheetId="7" hidden="1">'Data by program'!$B$2:$Q$70</definedName>
    <definedName name="_xlnm._FilterDatabase" localSheetId="8" hidden="1">'Data by program Original'!$B$2:$P$72</definedName>
  </definedNames>
  <calcPr calcId="191028"/>
  <pivotCaches>
    <pivotCache cacheId="0" r:id="rId10"/>
    <pivotCache cacheId="1" r:id="rId11"/>
    <pivotCache cacheId="2" r:id="rId12"/>
    <pivotCache cacheId="3" r:id="rId1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74" i="1" l="1"/>
  <c r="L72" i="1"/>
  <c r="L76" i="1"/>
  <c r="H70" i="1"/>
  <c r="L15" i="12"/>
  <c r="L66" i="6" l="1"/>
  <c r="L78" i="6" s="1"/>
  <c r="I66" i="6"/>
  <c r="I65" i="6"/>
  <c r="L65" i="6" s="1"/>
  <c r="I64" i="6"/>
  <c r="L64" i="6" s="1"/>
  <c r="I63" i="6"/>
  <c r="L63" i="6" s="1"/>
  <c r="L62" i="6"/>
  <c r="I62" i="6"/>
  <c r="I61" i="6"/>
  <c r="L61" i="6" s="1"/>
  <c r="I60" i="6"/>
  <c r="L60" i="6" s="1"/>
  <c r="I59" i="6"/>
  <c r="L59" i="6" s="1"/>
  <c r="L58" i="6"/>
  <c r="I58" i="6"/>
  <c r="L57" i="6"/>
  <c r="L56" i="6"/>
  <c r="L55" i="6"/>
  <c r="L54" i="6"/>
  <c r="L77" i="6" s="1"/>
  <c r="I53" i="6"/>
  <c r="L53" i="6" s="1"/>
  <c r="L52" i="6"/>
  <c r="I52" i="6"/>
  <c r="I51" i="6"/>
  <c r="L51" i="6" s="1"/>
  <c r="I50" i="6"/>
  <c r="L50" i="6" s="1"/>
  <c r="I49" i="6"/>
  <c r="L49" i="6" s="1"/>
  <c r="L48" i="6"/>
  <c r="I48" i="6"/>
  <c r="I47" i="6"/>
  <c r="L47" i="6" s="1"/>
  <c r="I46" i="6"/>
  <c r="L46" i="6" s="1"/>
  <c r="I45" i="6"/>
  <c r="L45" i="6" s="1"/>
  <c r="L44" i="6"/>
  <c r="I44" i="6"/>
  <c r="I43" i="6"/>
  <c r="L43" i="6" s="1"/>
  <c r="L76" i="6" s="1"/>
  <c r="I42" i="6"/>
  <c r="L42" i="6" s="1"/>
  <c r="I41" i="6"/>
  <c r="L41" i="6" s="1"/>
  <c r="L40" i="6"/>
  <c r="I40" i="6"/>
  <c r="I39" i="6"/>
  <c r="L39" i="6" s="1"/>
  <c r="I38" i="6"/>
  <c r="L38" i="6" s="1"/>
  <c r="I37" i="6"/>
  <c r="L37" i="6" s="1"/>
  <c r="L36" i="6"/>
  <c r="I36" i="6"/>
  <c r="I35" i="6"/>
  <c r="L35" i="6" s="1"/>
  <c r="I34" i="6"/>
  <c r="L34" i="6" s="1"/>
  <c r="I33" i="6"/>
  <c r="L33" i="6" s="1"/>
  <c r="L32" i="6"/>
  <c r="I32" i="6"/>
  <c r="I31" i="6"/>
  <c r="L31" i="6" s="1"/>
  <c r="I30" i="6"/>
  <c r="L30" i="6" s="1"/>
  <c r="I29" i="6"/>
  <c r="L29" i="6" s="1"/>
  <c r="L28" i="6"/>
  <c r="I28" i="6"/>
  <c r="I27" i="6"/>
  <c r="L27" i="6" s="1"/>
  <c r="L26" i="6"/>
  <c r="I25" i="6"/>
  <c r="L25" i="6" s="1"/>
  <c r="I24" i="6"/>
  <c r="L24" i="6" s="1"/>
  <c r="L23" i="6"/>
  <c r="I23" i="6"/>
  <c r="L22" i="6"/>
  <c r="I21" i="6"/>
  <c r="L21" i="6" s="1"/>
  <c r="I20" i="6"/>
  <c r="L20" i="6" s="1"/>
  <c r="L19" i="6"/>
  <c r="I19" i="6"/>
  <c r="I18" i="6"/>
  <c r="L18" i="6" s="1"/>
  <c r="I17" i="6"/>
  <c r="L17" i="6" s="1"/>
  <c r="I16" i="6"/>
  <c r="L16" i="6" s="1"/>
  <c r="L75" i="6" s="1"/>
  <c r="L15" i="6"/>
  <c r="I15" i="6"/>
  <c r="I13" i="6"/>
  <c r="L13" i="6" s="1"/>
  <c r="I12" i="6"/>
  <c r="L12" i="6" s="1"/>
  <c r="I11" i="6"/>
  <c r="L11" i="6" s="1"/>
  <c r="L10" i="6"/>
  <c r="I10" i="6"/>
  <c r="I9" i="6"/>
  <c r="L9" i="6" s="1"/>
  <c r="I8" i="6"/>
  <c r="L8" i="6" s="1"/>
  <c r="I7" i="6"/>
  <c r="L7" i="6" s="1"/>
  <c r="L6" i="6"/>
  <c r="I6" i="6"/>
  <c r="I5" i="6"/>
  <c r="L5" i="6" s="1"/>
  <c r="I4" i="6"/>
  <c r="L4" i="6" s="1"/>
  <c r="I3" i="6"/>
  <c r="L3" i="6" s="1"/>
  <c r="I37" i="1"/>
  <c r="L37" i="1" s="1"/>
  <c r="I36" i="1"/>
  <c r="L36" i="1" s="1"/>
  <c r="I35" i="1"/>
  <c r="L35" i="1" s="1"/>
  <c r="I34" i="1"/>
  <c r="L34" i="1" s="1"/>
  <c r="I33" i="1"/>
  <c r="L33" i="1" s="1"/>
  <c r="I32" i="1"/>
  <c r="L32" i="1" s="1"/>
  <c r="I22" i="1"/>
  <c r="L22" i="1" s="1"/>
  <c r="I31" i="1"/>
  <c r="L31" i="1" s="1"/>
  <c r="I13" i="1"/>
  <c r="L13" i="1" s="1"/>
  <c r="I30" i="1"/>
  <c r="L30" i="1" s="1"/>
  <c r="I20" i="1"/>
  <c r="L20" i="1" s="1"/>
  <c r="I64" i="1"/>
  <c r="L64" i="1" s="1"/>
  <c r="D4" i="3"/>
  <c r="C18" i="3"/>
  <c r="D18" i="3" s="1"/>
  <c r="D16" i="3"/>
  <c r="C21" i="3"/>
  <c r="B21" i="3"/>
  <c r="D20" i="3"/>
  <c r="D19" i="3"/>
  <c r="D17" i="3"/>
  <c r="D15" i="3"/>
  <c r="D11" i="3"/>
  <c r="I51" i="1"/>
  <c r="L51" i="1" s="1"/>
  <c r="L72" i="6" l="1"/>
  <c r="L74" i="6"/>
  <c r="D22" i="3"/>
  <c r="I29" i="1" l="1"/>
  <c r="L29" i="1" s="1"/>
  <c r="D9" i="3" l="1"/>
  <c r="D8" i="3"/>
  <c r="D7" i="3"/>
  <c r="D6" i="3"/>
  <c r="D5" i="3"/>
  <c r="I39" i="1"/>
  <c r="L39" i="1" s="1"/>
  <c r="I8" i="1"/>
  <c r="L8" i="1" s="1"/>
  <c r="L55" i="1"/>
  <c r="L54" i="1"/>
  <c r="L53" i="1"/>
  <c r="L52" i="1"/>
  <c r="L24" i="1"/>
  <c r="L75" i="1" l="1"/>
  <c r="L77" i="1" s="1"/>
  <c r="I63" i="1"/>
  <c r="L63" i="1" s="1"/>
  <c r="I62" i="1" l="1"/>
  <c r="L62" i="1" s="1"/>
  <c r="I61" i="1"/>
  <c r="L61" i="1" s="1"/>
  <c r="I60" i="1"/>
  <c r="L60" i="1" s="1"/>
  <c r="I59" i="1"/>
  <c r="L59" i="1" s="1"/>
  <c r="I58" i="1"/>
  <c r="L58" i="1" s="1"/>
  <c r="I57" i="1"/>
  <c r="L57" i="1" s="1"/>
  <c r="I56" i="1"/>
  <c r="L56" i="1" s="1"/>
  <c r="I49" i="1" l="1"/>
  <c r="L49" i="1" s="1"/>
  <c r="I50" i="1"/>
  <c r="L50" i="1" s="1"/>
  <c r="I47" i="1"/>
  <c r="L47" i="1" s="1"/>
  <c r="I40" i="1"/>
  <c r="L40" i="1" s="1"/>
  <c r="I27" i="1"/>
  <c r="L27" i="1" s="1"/>
  <c r="I10" i="1"/>
  <c r="L10" i="1" s="1"/>
  <c r="I9" i="1"/>
  <c r="I38" i="1"/>
  <c r="L38" i="1" s="1"/>
  <c r="I48" i="1"/>
  <c r="L48" i="1" s="1"/>
  <c r="I46" i="1"/>
  <c r="L46" i="1" s="1"/>
  <c r="I45" i="1"/>
  <c r="L45" i="1" s="1"/>
  <c r="I44" i="1"/>
  <c r="L44" i="1" s="1"/>
  <c r="I43" i="1"/>
  <c r="L43" i="1" s="1"/>
  <c r="I42" i="1"/>
  <c r="L42" i="1" s="1"/>
  <c r="I41" i="1"/>
  <c r="L41" i="1" s="1"/>
  <c r="I28" i="1"/>
  <c r="L28" i="1" s="1"/>
  <c r="I26" i="1"/>
  <c r="L26" i="1" s="1"/>
  <c r="I25" i="1"/>
  <c r="L25" i="1" s="1"/>
  <c r="I23" i="1"/>
  <c r="L23" i="1" s="1"/>
  <c r="I21" i="1"/>
  <c r="L21" i="1" s="1"/>
  <c r="I19" i="1"/>
  <c r="L19" i="1" s="1"/>
  <c r="I18" i="1"/>
  <c r="L18" i="1" s="1"/>
  <c r="I17" i="1"/>
  <c r="L17" i="1" s="1"/>
  <c r="I16" i="1"/>
  <c r="L16" i="1" s="1"/>
  <c r="I15" i="1"/>
  <c r="L15" i="1" s="1"/>
  <c r="I14" i="1"/>
  <c r="L14" i="1" s="1"/>
  <c r="I11" i="1"/>
  <c r="L11" i="1" s="1"/>
  <c r="I12" i="1"/>
  <c r="L12" i="1" s="1"/>
  <c r="I7" i="1"/>
  <c r="L7" i="1" s="1"/>
  <c r="I6" i="1"/>
  <c r="L6" i="1" s="1"/>
  <c r="I5" i="1"/>
  <c r="L5" i="1" s="1"/>
  <c r="I4" i="1"/>
  <c r="L4" i="1" s="1"/>
  <c r="I3" i="1"/>
  <c r="L3" i="1" s="1"/>
  <c r="L9" i="1" l="1"/>
  <c r="L70" i="1" s="1"/>
  <c r="I70" i="1"/>
  <c r="L7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Maria Grasso</author>
  </authors>
  <commentList>
    <comment ref="B16" authorId="0" shapeId="0" xr:uid="{CE5285F5-274E-4844-97EE-7EABF1D6E655}">
      <text>
        <r>
          <rPr>
            <sz val="9"/>
            <color indexed="81"/>
            <rFont val="Tahoma"/>
            <family val="2"/>
          </rPr>
          <t xml:space="preserve">
Based on BoM data from Dec22 incl. Agricultural production, processing,  and animal farming</t>
        </r>
      </text>
    </comment>
    <comment ref="C16" authorId="0" shapeId="0" xr:uid="{5C6FED82-5A15-48C1-891D-DAF298F2853A}">
      <text>
        <r>
          <rPr>
            <sz val="9"/>
            <color indexed="81"/>
            <rFont val="Tahoma"/>
            <family val="2"/>
          </rPr>
          <t xml:space="preserve">
Based on BoM data from Dec22 incl. Agricultural production, processing,  and animal farming
</t>
        </r>
      </text>
    </comment>
  </commentList>
</comments>
</file>

<file path=xl/sharedStrings.xml><?xml version="1.0" encoding="utf-8"?>
<sst xmlns="http://schemas.openxmlformats.org/spreadsheetml/2006/main" count="1087" uniqueCount="208">
  <si>
    <t>From 2020 to 2031</t>
  </si>
  <si>
    <t>Pivot Table</t>
  </si>
  <si>
    <t>Row Labels</t>
  </si>
  <si>
    <t>Sum of Yearly investment ($mil))</t>
  </si>
  <si>
    <t>Sum of Yearly investment Agribusiness ($mil))</t>
  </si>
  <si>
    <t>% Agribusiness</t>
  </si>
  <si>
    <t>Donor</t>
  </si>
  <si>
    <t>Financial Institutions</t>
  </si>
  <si>
    <t>World Bank</t>
  </si>
  <si>
    <t>FDI</t>
  </si>
  <si>
    <t>Impact investor/DFI</t>
  </si>
  <si>
    <t>Government</t>
  </si>
  <si>
    <t>Grand Total</t>
  </si>
  <si>
    <t>For slide</t>
  </si>
  <si>
    <t>Player</t>
  </si>
  <si>
    <t>Yearly investment ($mil))</t>
  </si>
  <si>
    <t>Yearly investment Agribusiness ($mil))</t>
  </si>
  <si>
    <t>TOTAL</t>
  </si>
  <si>
    <t>Category</t>
  </si>
  <si>
    <t>AICS</t>
  </si>
  <si>
    <t>DFC</t>
  </si>
  <si>
    <t>EKN</t>
  </si>
  <si>
    <t>EU</t>
  </si>
  <si>
    <t>GIZ</t>
  </si>
  <si>
    <t>SDC</t>
  </si>
  <si>
    <t>USAID</t>
  </si>
  <si>
    <t>Sum of Total investment ($mil)</t>
  </si>
  <si>
    <t>Column Labels</t>
  </si>
  <si>
    <t>?</t>
  </si>
  <si>
    <t>Bilateral Partner</t>
  </si>
  <si>
    <t>UN</t>
  </si>
  <si>
    <t>Total Geral</t>
  </si>
  <si>
    <t>Beira Corridor</t>
  </si>
  <si>
    <t>Central Region</t>
  </si>
  <si>
    <t>Nacala and Beira Corridors</t>
  </si>
  <si>
    <t>Nacala corridor</t>
  </si>
  <si>
    <t>Nation-wide</t>
  </si>
  <si>
    <t>Northern Region</t>
  </si>
  <si>
    <t>Southern Region</t>
  </si>
  <si>
    <t>Zambezi Valley</t>
  </si>
  <si>
    <t>Zambezi Valley and Nacala Corridor</t>
  </si>
  <si>
    <t>(blank)</t>
  </si>
  <si>
    <t>Count of Total investment ($mil)</t>
  </si>
  <si>
    <t>Organization</t>
  </si>
  <si>
    <t>Initiative</t>
  </si>
  <si>
    <t>Start year</t>
  </si>
  <si>
    <t>End year</t>
  </si>
  <si>
    <t>Extended end year</t>
  </si>
  <si>
    <t>Total investment ($mil)</t>
  </si>
  <si>
    <t>Apply to Agribusiness?</t>
  </si>
  <si>
    <t>% to Agribusiness</t>
  </si>
  <si>
    <t>Scope/instrument</t>
  </si>
  <si>
    <t>Geographical focus 1</t>
  </si>
  <si>
    <t>Geographical focus</t>
  </si>
  <si>
    <t>VCs</t>
  </si>
  <si>
    <t>Comment</t>
  </si>
  <si>
    <t>Interview</t>
  </si>
  <si>
    <t>SUSTENTA / Agriculture and Natural Resources Landscape Management Project</t>
  </si>
  <si>
    <t>Yes</t>
  </si>
  <si>
    <t xml:space="preserve">- Integrate rural households into sustainable agriculture and forest-based value chains 
- Provide immediate and effective response to eligible crisis or emergency
- 60% grant and 40% loan (backed by a partial guarantee)
</t>
  </si>
  <si>
    <t>VC agnostic</t>
  </si>
  <si>
    <t>Northern Rural Resilience Project</t>
  </si>
  <si>
    <t>No</t>
  </si>
  <si>
    <t>- Credit to support the government benefitting 619,000 people in 300 communities by improving livelihoods for rural communities</t>
  </si>
  <si>
    <t>Cabo Delgado</t>
  </si>
  <si>
    <t>Integrated Growth Poles (Catalytic Fund II, III, IV)</t>
  </si>
  <si>
    <t>- Focusing on locations with high growth potential (called “growth poles”), investments in critical infrastructures, targeted policy and institutional reforms, and firm-level support combined to increase farm- and firm-level productivity, improve incomes, create better jobs, and prompt positive spillovers to the local and broader economy
- Support SHF at scale by partnering them with large anchor firms under an Innovation and Demonstration Catalytic Fund (FCID)
- Implemented by the Zambezi Valley Development Agency.</t>
  </si>
  <si>
    <t>Mais Oportunidades/Access to Finance and Economic Opportunities Project</t>
  </si>
  <si>
    <t>- Addressing economic shocks and market constraints that prevent MSMEs and individual from accessing and using financial services and taking advantage of economic opportunities</t>
  </si>
  <si>
    <t>Arbitrarily divided total amount for 5 countries by 5 to get Moz amount</t>
  </si>
  <si>
    <t>Economic Linkages for Diversification/PLED</t>
  </si>
  <si>
    <t>-strengthen the performance of Micro, Small and Medium Enterprises (MSMEs) in Mozambique through economic linkages</t>
  </si>
  <si>
    <t>Catalytic Fund (part of Projeto de Comercio y Conectividade de Africa Australe)</t>
  </si>
  <si>
    <t>- Implemented by MTC and ADVZ
- 80% grant, max 750k USD
- 11mil is Catalytic Fund
- Agro-rural parks component and logistic hubs</t>
  </si>
  <si>
    <t>IDA Recovery Fund</t>
  </si>
  <si>
    <t>-Recovery of public and private infrastructure, restore livelihoods, and strengthen climate resilience in the areas most affected by the Cyclones Idai and Kenneth</t>
  </si>
  <si>
    <t>SREP Food Security Additional Financing: PROSUL, Biofund</t>
  </si>
  <si>
    <t>-To improve the performance of targeted small agriculture producers and AgriMSMEs and improve natural resources management practices in selected project areas.</t>
  </si>
  <si>
    <t>Sustainable Rural Economy Program</t>
  </si>
  <si>
    <t>- agriculture productivity and market access, ( small producers to increase productivity and their access to input and output markets, and for AgriMSMEs to increase their sales); fisheries productivity and market access
-  enhanced land, forests, and conservation area management; and enhanced fisheries monitoring, control, and surveillance
- policy and institutional support, program management
- immediate response to crises or emergencies, which can result from events such as climatic shocks, extreme-weather events</t>
  </si>
  <si>
    <t>Irriga</t>
  </si>
  <si>
    <t>-Irrigated Agriculture and Market Access Project for Smallholder Farmers aiming to improve rural livelihoods by increasing productivity, production, and access to markets.</t>
  </si>
  <si>
    <t>Mozrural</t>
  </si>
  <si>
    <t>DELPAZ</t>
  </si>
  <si>
    <t>-Local economic development in communities previously affected by conflict</t>
  </si>
  <si>
    <t>MCC Compact II (Catalytic Fund)</t>
  </si>
  <si>
    <t>-Promotion of Investment in Commercial Agriculture
- Connectivity and Rural Transport
- Climate Change and Coastal Development</t>
  </si>
  <si>
    <t>PREMIER</t>
  </si>
  <si>
    <t>- Increase agribased income
- Increase agribusinesses profitablity
- Expand access to market for agri SMEs
- Increase access to finance for agri SMEs</t>
  </si>
  <si>
    <t>Resilient Coastal Communities</t>
  </si>
  <si>
    <t>- Food security, job creation, 
- Climate resilience
- Coastal conservation</t>
  </si>
  <si>
    <t>RESINA</t>
  </si>
  <si>
    <t>- Increase farm productivity
- Share risks with private sector for vulnerable households
- Incorporate women and youth</t>
  </si>
  <si>
    <t>- Increase access to innovative finance for SMEs to strengthen productivity, improve business efficiency and increase food security
- Support women-owned businesses</t>
  </si>
  <si>
    <t>ATI</t>
  </si>
  <si>
    <t>- Support Moz companies creating partnerships with SA companies to export to other African countries and US</t>
  </si>
  <si>
    <t>Speed</t>
  </si>
  <si>
    <t xml:space="preserve"> - Technical assistance on agriculture in government
- Institutional support
- Research for private sector and government</t>
  </si>
  <si>
    <t>Nacala Corridor</t>
  </si>
  <si>
    <t>VAMOZ</t>
  </si>
  <si>
    <t>- Value chain development</t>
  </si>
  <si>
    <t>Multiple</t>
  </si>
  <si>
    <t>Proecon II</t>
  </si>
  <si>
    <t>- Co-fund inclusive development public partnership (IDPP)
- 50% grant component to assist companies with inclusive business models</t>
  </si>
  <si>
    <t>Gorgongosa Restauration Project</t>
  </si>
  <si>
    <t>- Partnership with Gorongosa national park on food security and agroforestry</t>
  </si>
  <si>
    <t>Coffee, cashew, honey, beans</t>
  </si>
  <si>
    <t>MAP</t>
  </si>
  <si>
    <t xml:space="preserve"> - Water management</t>
  </si>
  <si>
    <t>PROMAS</t>
  </si>
  <si>
    <t>- Value chain development, food security, market system development approach</t>
  </si>
  <si>
    <t>Multiple projects</t>
  </si>
  <si>
    <t>- Processing facility for vegetables</t>
  </si>
  <si>
    <t>Horticulture, fruits</t>
  </si>
  <si>
    <t>Eco Farm</t>
  </si>
  <si>
    <t>Netherland</t>
  </si>
  <si>
    <t>Agriculture and Processing with PNG</t>
  </si>
  <si>
    <t>Agriculture and Processing with TNS-ADVZ</t>
  </si>
  <si>
    <t>Promove-Agribiz</t>
  </si>
  <si>
    <t>GV4G</t>
  </si>
  <si>
    <t>UNIDO</t>
  </si>
  <si>
    <t>VALOR+</t>
  </si>
  <si>
    <t>FCDO</t>
  </si>
  <si>
    <t>Carbon Finance and Resllience</t>
  </si>
  <si>
    <t>MAVI</t>
  </si>
  <si>
    <t>National budget</t>
  </si>
  <si>
    <t>Yearly government budget for agriculture</t>
  </si>
  <si>
    <t>Bank of Mozambique</t>
  </si>
  <si>
    <t>- Line of credit will be small and medium-sized enterprises and students who have just graduated from technical institutes</t>
  </si>
  <si>
    <t>IFC</t>
  </si>
  <si>
    <t>Westfalia Moz II</t>
  </si>
  <si>
    <t>- Carbon finance direct Min 20mil investments
- Westfalia maybe?</t>
  </si>
  <si>
    <t>AfDB</t>
  </si>
  <si>
    <t>Agri-hubs I</t>
  </si>
  <si>
    <t>- Industrial zones are designed to create cost-efficient agro-processing hubs in areas of high agricultural potential
- Hired GAPI to support processors</t>
  </si>
  <si>
    <t>Multiple (cereals, legumes, oilseeds)</t>
  </si>
  <si>
    <t>Climate Insurance Finance and Resilience Project (CLINFIREP)</t>
  </si>
  <si>
    <t>-  Promote the development of climate-resilient infrastructure and agricultural diversification using climate-smart agriculture practices to enhance Climate Resilience for sustained economic growth</t>
  </si>
  <si>
    <t>Agri-hubs II</t>
  </si>
  <si>
    <t>- Economic Special Zone of Limpopo Valley ZEEAL</t>
  </si>
  <si>
    <t>Multiple (rice, horticulture)</t>
  </si>
  <si>
    <t>Lusophone Compactu fund</t>
  </si>
  <si>
    <t>- Portuguese cooperation provides guarantee of 400mil
- AfDB provides the funds</t>
  </si>
  <si>
    <t>IFAD</t>
  </si>
  <si>
    <t>REFP (finance and microfinance)</t>
  </si>
  <si>
    <t>- Increase the availability and use of appropriate, affordable and innovative financial and technical support services
- Develop digital financial services for agricultural and rural finance products
- Rural agricultural and non-agricultural entrepreneurs will undergo training, and institutions working with the rural population will receive support
- The project also seeks to improve the creditworthiness of very poor rural people by improving their financial literacy and capacity</t>
  </si>
  <si>
    <t>PROCAVA</t>
  </si>
  <si>
    <t>- contribute to poverty reduction, improved food and nutrition security and resilient livelihoods for inclusive rural transformation. The development objective is to increase net incomes from climate-resilient agrifood value chains for rural women, men and youth</t>
  </si>
  <si>
    <t>horticulture commodities under irrigation; (ii) red meat (cattle and goats); (iii) poultry; (iv) cassava; and (v) legumes</t>
  </si>
  <si>
    <t>Microbanco Futuro</t>
  </si>
  <si>
    <t>-Direct credit line</t>
  </si>
  <si>
    <t>KfW</t>
  </si>
  <si>
    <t>Rural finance project</t>
  </si>
  <si>
    <t>- Finance for value chain development</t>
  </si>
  <si>
    <t>Agricultural credit line</t>
  </si>
  <si>
    <t>- With Mozabanco, Societe Generale, Microbanco Confiança</t>
  </si>
  <si>
    <t>16.7M for SMEs until 2024 as well</t>
  </si>
  <si>
    <t>New Agricultural credit line</t>
  </si>
  <si>
    <t xml:space="preserve">- Working capital facility to the agrisector that includes investment loans and collateral to banks; facility intends to provide working capital and CAPEX lines for agribusinesses with in/out-grower schemes 
- Talking with central bank to get to 10% of interest rates
- Combination of loans and grants 
</t>
  </si>
  <si>
    <t>40M EUR for credit lines + 12M for collaterals/guarantees for insurance &amp; consulting</t>
  </si>
  <si>
    <t>Silverstreet Capital</t>
  </si>
  <si>
    <t>Macadamia, Banana</t>
  </si>
  <si>
    <t>GAPI</t>
  </si>
  <si>
    <t>- Main target is SME
- Tried to create equity investment fund
- Used to work with DFID
- Many small facilities</t>
  </si>
  <si>
    <t>M-PESA</t>
  </si>
  <si>
    <t>Loans</t>
  </si>
  <si>
    <t>e-Mola</t>
  </si>
  <si>
    <t>Access Bank Mozambique</t>
  </si>
  <si>
    <t>-Works with M-PESA
- Agricultural products: overdraft facility for large offtakers and SME aggregators</t>
  </si>
  <si>
    <t>BCI</t>
  </si>
  <si>
    <t>Credit portfolio in Agriculture</t>
  </si>
  <si>
    <t>BIM</t>
  </si>
  <si>
    <t>ABSA</t>
  </si>
  <si>
    <t>MozaBanco</t>
  </si>
  <si>
    <t>Standard</t>
  </si>
  <si>
    <t>FNB (2021)</t>
  </si>
  <si>
    <t>SocGen (2020)</t>
  </si>
  <si>
    <t>Various</t>
  </si>
  <si>
    <t>Tabela de Projectos APIEX</t>
  </si>
  <si>
    <t>Total FDI investment in agribusinesses projects approved by APIEX</t>
  </si>
  <si>
    <t>ADVZ</t>
  </si>
  <si>
    <t>Several (APROSAN, AGRIVALE, Potatoes, Others)</t>
  </si>
  <si>
    <t>Own funding from Coal taxes invested in own deisgned projects in agriculture and agriprocessing</t>
  </si>
  <si>
    <t>SIDA</t>
  </si>
  <si>
    <t>NORWAY</t>
  </si>
  <si>
    <t>NORFUND</t>
  </si>
  <si>
    <t>JICA</t>
  </si>
  <si>
    <t>BID</t>
  </si>
  <si>
    <t>TOTAL -</t>
  </si>
  <si>
    <t>Multilateral Agency</t>
  </si>
  <si>
    <t>Bilateral Cooperation</t>
  </si>
  <si>
    <t>DFI</t>
  </si>
  <si>
    <t>Finanical Institutions</t>
  </si>
  <si>
    <t>GoM</t>
  </si>
  <si>
    <t>Total -</t>
  </si>
  <si>
    <t>Milhões usd/ano</t>
  </si>
  <si>
    <t>- Improving food and nutrition security and smallholder resilience through nutrition-sensitive agriculture</t>
  </si>
  <si>
    <t>Manica, Sofala, Tete</t>
  </si>
  <si>
    <t>Pemba, north of Maganja Coast</t>
  </si>
  <si>
    <t>Nampula, Zambezia</t>
  </si>
  <si>
    <t>MSP</t>
  </si>
  <si>
    <t>Gorongosa</t>
  </si>
  <si>
    <t>Manica</t>
  </si>
  <si>
    <t>Tete</t>
  </si>
  <si>
    <t>Pemba, Lichinga corridor</t>
  </si>
  <si>
    <t>Maputo Province, Gaza and Inhambane Province</t>
  </si>
  <si>
    <t>Limpopo</t>
  </si>
  <si>
    <t>Nation-wide, with focus on Beira corridor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</si>
</sst>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$&quot;* #,##0.00_);_(&quot;$&quot;* \(#,##0.00\);_(&quot;$&quot;* &quot;-&quot;??_);_(@_)"/>
    <numFmt numFmtId="165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58">
    <xf numFmtId="0" fontId="0" fillId="0" borderId="0" xfId="0"/>
    <xf numFmtId="0" fontId="1" fillId="0" borderId="1" xfId="0" applyFont="1" applyBorder="1"/>
    <xf numFmtId="165" fontId="0" fillId="0" borderId="0" xfId="1" applyNumberFormat="1" applyFont="1"/>
    <xf numFmtId="0" fontId="0" fillId="0" borderId="0" xfId="0" quotePrefix="1"/>
    <xf numFmtId="0" fontId="3" fillId="0" borderId="0" xfId="0" applyFont="1"/>
    <xf numFmtId="0" fontId="4" fillId="0" borderId="0" xfId="0" applyFont="1"/>
    <xf numFmtId="165" fontId="4" fillId="0" borderId="0" xfId="1" applyNumberFormat="1" applyFont="1"/>
    <xf numFmtId="0" fontId="4" fillId="0" borderId="0" xfId="0" quotePrefix="1" applyFont="1"/>
    <xf numFmtId="0" fontId="0" fillId="2" borderId="0" xfId="0" applyFill="1"/>
    <xf numFmtId="165" fontId="4" fillId="0" borderId="0" xfId="1" applyNumberFormat="1" applyFont="1" applyFill="1"/>
    <xf numFmtId="0" fontId="0" fillId="0" borderId="0" xfId="0" pivotButton="1"/>
    <xf numFmtId="0" fontId="0" fillId="0" borderId="0" xfId="0" applyAlignment="1">
      <alignment horizontal="left"/>
    </xf>
    <xf numFmtId="3" fontId="0" fillId="0" borderId="0" xfId="0" applyNumberFormat="1"/>
    <xf numFmtId="4" fontId="4" fillId="0" borderId="0" xfId="0" applyNumberFormat="1" applyFont="1"/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9" fontId="0" fillId="0" borderId="0" xfId="0" applyNumberFormat="1"/>
    <xf numFmtId="9" fontId="0" fillId="0" borderId="0" xfId="1" applyNumberFormat="1" applyFont="1"/>
    <xf numFmtId="9" fontId="3" fillId="0" borderId="0" xfId="0" applyNumberFormat="1" applyFont="1"/>
    <xf numFmtId="9" fontId="3" fillId="0" borderId="0" xfId="1" applyNumberFormat="1" applyFont="1"/>
    <xf numFmtId="9" fontId="1" fillId="0" borderId="0" xfId="0" applyNumberFormat="1" applyFont="1"/>
    <xf numFmtId="0" fontId="1" fillId="0" borderId="0" xfId="0" applyFont="1"/>
    <xf numFmtId="165" fontId="0" fillId="0" borderId="0" xfId="1" applyNumberFormat="1" applyFont="1" applyFill="1"/>
    <xf numFmtId="9" fontId="4" fillId="0" borderId="0" xfId="0" applyNumberFormat="1" applyFont="1"/>
    <xf numFmtId="0" fontId="5" fillId="0" borderId="1" xfId="0" applyFont="1" applyBorder="1"/>
    <xf numFmtId="9" fontId="5" fillId="0" borderId="1" xfId="0" applyNumberFormat="1" applyFont="1" applyBorder="1"/>
    <xf numFmtId="9" fontId="4" fillId="0" borderId="0" xfId="1" applyNumberFormat="1" applyFont="1"/>
    <xf numFmtId="0" fontId="1" fillId="0" borderId="0" xfId="0" applyFont="1" applyAlignment="1">
      <alignment horizontal="left"/>
    </xf>
    <xf numFmtId="1" fontId="0" fillId="0" borderId="0" xfId="0" applyNumberFormat="1"/>
    <xf numFmtId="1" fontId="1" fillId="0" borderId="0" xfId="0" applyNumberFormat="1" applyFont="1"/>
    <xf numFmtId="1" fontId="1" fillId="2" borderId="0" xfId="0" applyNumberFormat="1" applyFont="1" applyFill="1"/>
    <xf numFmtId="0" fontId="4" fillId="3" borderId="0" xfId="0" applyFont="1" applyFill="1"/>
    <xf numFmtId="9" fontId="3" fillId="3" borderId="0" xfId="1" applyNumberFormat="1" applyFont="1" applyFill="1"/>
    <xf numFmtId="0" fontId="0" fillId="3" borderId="0" xfId="0" applyFill="1"/>
    <xf numFmtId="0" fontId="0" fillId="4" borderId="0" xfId="0" applyFill="1" applyAlignment="1">
      <alignment horizontal="center"/>
    </xf>
    <xf numFmtId="0" fontId="0" fillId="4" borderId="0" xfId="0" applyFill="1"/>
    <xf numFmtId="165" fontId="0" fillId="4" borderId="0" xfId="1" applyNumberFormat="1" applyFont="1" applyFill="1"/>
    <xf numFmtId="0" fontId="4" fillId="4" borderId="0" xfId="0" applyFont="1" applyFill="1" applyAlignment="1">
      <alignment horizontal="center"/>
    </xf>
    <xf numFmtId="0" fontId="4" fillId="4" borderId="0" xfId="0" applyFont="1" applyFill="1"/>
    <xf numFmtId="0" fontId="3" fillId="4" borderId="0" xfId="0" applyFont="1" applyFill="1" applyAlignment="1">
      <alignment horizontal="center"/>
    </xf>
    <xf numFmtId="0" fontId="3" fillId="4" borderId="0" xfId="0" applyFont="1" applyFill="1"/>
    <xf numFmtId="165" fontId="0" fillId="0" borderId="0" xfId="0" applyNumberFormat="1"/>
    <xf numFmtId="9" fontId="4" fillId="0" borderId="0" xfId="1" applyNumberFormat="1" applyFont="1" applyFill="1"/>
    <xf numFmtId="10" fontId="0" fillId="0" borderId="0" xfId="0" applyNumberFormat="1"/>
    <xf numFmtId="2" fontId="0" fillId="0" borderId="0" xfId="0" applyNumberFormat="1"/>
    <xf numFmtId="165" fontId="0" fillId="2" borderId="0" xfId="1" applyNumberFormat="1" applyFont="1" applyFill="1"/>
    <xf numFmtId="3" fontId="1" fillId="0" borderId="0" xfId="0" applyNumberFormat="1" applyFont="1"/>
    <xf numFmtId="0" fontId="4" fillId="5" borderId="0" xfId="0" applyFont="1" applyFill="1"/>
    <xf numFmtId="0" fontId="0" fillId="5" borderId="0" xfId="0" applyFill="1"/>
    <xf numFmtId="0" fontId="0" fillId="5" borderId="0" xfId="0" applyFill="1" applyAlignment="1">
      <alignment horizontal="center"/>
    </xf>
    <xf numFmtId="9" fontId="0" fillId="5" borderId="0" xfId="0" applyNumberFormat="1" applyFill="1"/>
    <xf numFmtId="165" fontId="0" fillId="5" borderId="0" xfId="0" applyNumberFormat="1" applyFill="1"/>
    <xf numFmtId="0" fontId="1" fillId="5" borderId="2" xfId="0" applyFont="1" applyFill="1" applyBorder="1" applyAlignment="1">
      <alignment horizontal="center"/>
    </xf>
    <xf numFmtId="0" fontId="5" fillId="5" borderId="2" xfId="0" applyFont="1" applyFill="1" applyBorder="1" applyAlignment="1">
      <alignment horizontal="center"/>
    </xf>
    <xf numFmtId="9" fontId="1" fillId="5" borderId="2" xfId="0" applyNumberFormat="1" applyFont="1" applyFill="1" applyBorder="1" applyAlignment="1">
      <alignment horizontal="center"/>
    </xf>
    <xf numFmtId="165" fontId="1" fillId="5" borderId="2" xfId="0" applyNumberFormat="1" applyFont="1" applyFill="1" applyBorder="1" applyAlignment="1">
      <alignment horizontal="center"/>
    </xf>
  </cellXfs>
  <cellStyles count="2">
    <cellStyle name="Normale" xfId="0" builtinId="0"/>
    <cellStyle name="Valuta" xfId="1" builtinId="4"/>
  </cellStyles>
  <dxfs count="26">
    <dxf>
      <numFmt numFmtId="13" formatCode="0%"/>
    </dxf>
    <dxf>
      <numFmt numFmtId="13" formatCode="0%"/>
    </dxf>
    <dxf>
      <numFmt numFmtId="165" formatCode="0.0"/>
    </dxf>
    <dxf>
      <numFmt numFmtId="165" formatCode="0.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13" formatCode="0%"/>
    </dxf>
    <dxf>
      <numFmt numFmtId="14" formatCode="0.00%"/>
    </dxf>
    <dxf>
      <numFmt numFmtId="1" formatCode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4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3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2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pivotCacheDefinition" Target="pivotCache/pivotCacheDefinition1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ia Grasso" refreshedDate="45133.687485185183" createdVersion="7" refreshedVersion="8" minRefreshableVersion="3" recordCount="54" xr:uid="{703A6249-F260-472C-A7E0-30C7B657D490}">
  <cacheSource type="worksheet">
    <worksheetSource ref="B2:R191" sheet="Data by program"/>
  </cacheSource>
  <cacheFields count="16">
    <cacheField name="Category" numFmtId="0">
      <sharedItems containsBlank="1" count="8">
        <s v="World Bank"/>
        <s v="Donor"/>
        <s v="Government"/>
        <s v="Impact investor/DFI"/>
        <s v="Financial Institutions"/>
        <s v="FDI"/>
        <m/>
        <s v="Non-banks" u="1"/>
      </sharedItems>
    </cacheField>
    <cacheField name="Organization" numFmtId="0">
      <sharedItems containsBlank="1"/>
    </cacheField>
    <cacheField name="Initiative" numFmtId="0">
      <sharedItems containsBlank="1"/>
    </cacheField>
    <cacheField name="Start year" numFmtId="0">
      <sharedItems containsBlank="1" containsMixedTypes="1" containsNumber="1" containsInteger="1" minValue="2010" maxValue="2024"/>
    </cacheField>
    <cacheField name="End year" numFmtId="0">
      <sharedItems containsBlank="1" containsMixedTypes="1" containsNumber="1" containsInteger="1" minValue="2020" maxValue="2031"/>
    </cacheField>
    <cacheField name="Extended end year" numFmtId="0">
      <sharedItems containsNonDate="0" containsString="0" containsBlank="1"/>
    </cacheField>
    <cacheField name="Total investment ($mil)" numFmtId="0">
      <sharedItems containsBlank="1" containsMixedTypes="1" containsNumber="1" minValue="2" maxValue="909.32567110276534"/>
    </cacheField>
    <cacheField name="Yearly investment ($mil))" numFmtId="0">
      <sharedItems containsString="0" containsBlank="1" containsNumber="1" minValue="1.252" maxValue="113"/>
    </cacheField>
    <cacheField name="Apply to Agribusiness?" numFmtId="0">
      <sharedItems containsBlank="1"/>
    </cacheField>
    <cacheField name="% to Agribusiness" numFmtId="9">
      <sharedItems containsString="0" containsBlank="1" containsNumber="1" minValue="0" maxValue="1"/>
    </cacheField>
    <cacheField name="Yearly investment Agribusiness ($mil))" numFmtId="0">
      <sharedItems containsString="0" containsBlank="1" containsNumber="1" minValue="0" maxValue="100"/>
    </cacheField>
    <cacheField name="Scope/instrument" numFmtId="0">
      <sharedItems containsBlank="1" longText="1"/>
    </cacheField>
    <cacheField name="Geographical focus" numFmtId="0">
      <sharedItems containsBlank="1"/>
    </cacheField>
    <cacheField name="VCs" numFmtId="0">
      <sharedItems containsBlank="1"/>
    </cacheField>
    <cacheField name="Comment" numFmtId="0">
      <sharedItems containsBlank="1"/>
    </cacheField>
    <cacheField name="Interview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ria Grasso" refreshedDate="45133.875596412036" createdVersion="8" refreshedVersion="8" minRefreshableVersion="3" recordCount="53" xr:uid="{B18C8EA5-B9E2-4D21-B77C-31E09709973E}">
  <cacheSource type="worksheet">
    <worksheetSource ref="B2:R63" sheet="Data by program"/>
  </cacheSource>
  <cacheFields count="16">
    <cacheField name="Category" numFmtId="0">
      <sharedItems count="6">
        <s v="World Bank"/>
        <s v="Donor"/>
        <s v="Government"/>
        <s v="Impact investor/DFI"/>
        <s v="Financial Institutions"/>
        <s v="FDI"/>
      </sharedItems>
    </cacheField>
    <cacheField name="Organization" numFmtId="0">
      <sharedItems count="27">
        <s v="World Bank"/>
        <s v="EU"/>
        <s v="USAID"/>
        <s v="GIZ"/>
        <s v="EKN"/>
        <s v="SDC"/>
        <s v="AICS"/>
        <s v="DFC"/>
        <s v="Government"/>
        <s v="Bank of Mozambique"/>
        <s v="IFC"/>
        <s v="AfDB"/>
        <s v="IFAD"/>
        <s v="KfW"/>
        <s v="Silverstreet Capital"/>
        <s v="GAPI"/>
        <s v="M-PESA"/>
        <s v="e-Mola"/>
        <s v="Access Bank Mozambique"/>
        <s v="BCI"/>
        <s v="BIM"/>
        <s v="ABSA"/>
        <s v="MozaBanco"/>
        <s v="Standard"/>
        <s v="FNB (2021)"/>
        <s v="SocGen (2020)"/>
        <s v="Various"/>
      </sharedItems>
    </cacheField>
    <cacheField name="Initiative" numFmtId="0">
      <sharedItems/>
    </cacheField>
    <cacheField name="Start year" numFmtId="0">
      <sharedItems containsMixedTypes="1" containsNumber="1" containsInteger="1" minValue="2010" maxValue="2024"/>
    </cacheField>
    <cacheField name="End year" numFmtId="0">
      <sharedItems containsMixedTypes="1" containsNumber="1" containsInteger="1" minValue="2020" maxValue="2031"/>
    </cacheField>
    <cacheField name="Extended end year" numFmtId="0">
      <sharedItems containsNonDate="0" containsString="0" containsBlank="1"/>
    </cacheField>
    <cacheField name="Total investment ($mil)" numFmtId="0">
      <sharedItems containsMixedTypes="1" containsNumber="1" minValue="2" maxValue="909.32567110276534"/>
    </cacheField>
    <cacheField name="Yearly investment ($mil))" numFmtId="0">
      <sharedItems containsString="0" containsBlank="1" containsNumber="1" minValue="1.252" maxValue="113"/>
    </cacheField>
    <cacheField name="Apply to Agribusiness?" numFmtId="0">
      <sharedItems containsBlank="1"/>
    </cacheField>
    <cacheField name="% to Agribusiness" numFmtId="9">
      <sharedItems containsString="0" containsBlank="1" containsNumber="1" minValue="0" maxValue="1"/>
    </cacheField>
    <cacheField name="Yearly investment Agribusiness ($mil))" numFmtId="165">
      <sharedItems containsString="0" containsBlank="1" containsNumber="1" minValue="0" maxValue="100"/>
    </cacheField>
    <cacheField name="Scope/instrument" numFmtId="0">
      <sharedItems containsBlank="1" longText="1"/>
    </cacheField>
    <cacheField name="Geographical focus" numFmtId="0">
      <sharedItems containsBlank="1"/>
    </cacheField>
    <cacheField name="VCs" numFmtId="0">
      <sharedItems containsBlank="1"/>
    </cacheField>
    <cacheField name="Comment" numFmtId="0">
      <sharedItems containsBlank="1"/>
    </cacheField>
    <cacheField name="Interview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crosoft Office User" refreshedDate="45538.898144791667" createdVersion="8" refreshedVersion="8" minRefreshableVersion="3" recordCount="62" xr:uid="{586EA8F1-21B4-104A-A7F7-635A8DD41742}">
  <cacheSource type="worksheet">
    <worksheetSource ref="B2:R64" sheet="Data by program"/>
  </cacheSource>
  <cacheFields count="16">
    <cacheField name="Category" numFmtId="0">
      <sharedItems count="8">
        <s v="World Bank"/>
        <s v="Donor"/>
        <s v="EU"/>
        <s v="UN"/>
        <s v="Government"/>
        <s v="Impact investor/DFI"/>
        <s v="Financial Institutions"/>
        <s v="FDI"/>
      </sharedItems>
    </cacheField>
    <cacheField name="Organization" numFmtId="0">
      <sharedItems/>
    </cacheField>
    <cacheField name="Initiative" numFmtId="0">
      <sharedItems/>
    </cacheField>
    <cacheField name="Start year" numFmtId="0">
      <sharedItems containsMixedTypes="1" containsNumber="1" containsInteger="1" minValue="2010" maxValue="2025"/>
    </cacheField>
    <cacheField name="End year" numFmtId="0">
      <sharedItems containsMixedTypes="1" containsNumber="1" containsInteger="1" minValue="2020" maxValue="2031" count="12">
        <n v="2023"/>
        <n v="2020"/>
        <n v="2029"/>
        <n v="2027"/>
        <n v="2030"/>
        <n v="2026"/>
        <n v="2028"/>
        <n v="2025"/>
        <n v="2031"/>
        <n v="2024"/>
        <n v="2022"/>
        <s v="?"/>
      </sharedItems>
    </cacheField>
    <cacheField name="Extended end year" numFmtId="0">
      <sharedItems containsNonDate="0" containsString="0" containsBlank="1"/>
    </cacheField>
    <cacheField name="Total investment ($mil)" numFmtId="0">
      <sharedItems containsMixedTypes="1" containsNumber="1" minValue="2" maxValue="909.32567110276534" count="43">
        <n v="60"/>
        <n v="150"/>
        <n v="160"/>
        <n v="300"/>
        <n v="11"/>
        <n v="130"/>
        <n v="54"/>
        <n v="55"/>
        <n v="30"/>
        <n v="500"/>
        <n v="25.5"/>
        <n v="25"/>
        <n v="29.5"/>
        <n v="16.5"/>
        <n v="5"/>
        <n v="40"/>
        <n v="9.5"/>
        <s v="?"/>
        <n v="22"/>
        <n v="33"/>
        <n v="50"/>
        <n v="10"/>
        <n v="20"/>
        <n v="70"/>
        <n v="15"/>
        <n v="113"/>
        <n v="6.26"/>
        <n v="2.8"/>
        <n v="400"/>
        <n v="62"/>
        <n v="2"/>
        <n v="12"/>
        <n v="8"/>
        <n v="26"/>
        <n v="5.75"/>
        <n v="19.581182714889618"/>
        <n v="15.284233599498984"/>
        <n v="13.812509785501801"/>
        <n v="6.9757945827462029"/>
        <n v="24.77849309534993"/>
        <n v="12.349945201189918"/>
        <n v="20.597810787537188"/>
        <n v="909.32567110276534"/>
      </sharedItems>
    </cacheField>
    <cacheField name="Yearly investment ($mil))" numFmtId="0">
      <sharedItems containsString="0" containsBlank="1" containsNumber="1" minValue="1" maxValue="113"/>
    </cacheField>
    <cacheField name="Apply to Agribusiness?" numFmtId="0">
      <sharedItems containsBlank="1"/>
    </cacheField>
    <cacheField name="% to Agribusiness" numFmtId="9">
      <sharedItems containsString="0" containsBlank="1" containsNumber="1" minValue="0" maxValue="1"/>
    </cacheField>
    <cacheField name="Yearly investment Agribusiness ($mil))" numFmtId="165">
      <sharedItems containsSemiMixedTypes="0" containsString="0" containsNumber="1" minValue="0" maxValue="113"/>
    </cacheField>
    <cacheField name="Scope/instrument" numFmtId="0">
      <sharedItems containsBlank="1" longText="1"/>
    </cacheField>
    <cacheField name="Geographical focus" numFmtId="0">
      <sharedItems containsBlank="1" count="20">
        <s v="Nation-wide"/>
        <s v="Cabo Delgado"/>
        <s v="Zambezi Valley and Nacala Corridor"/>
        <s v="Manica, Sofala, Tete"/>
        <s v="Nacala corridor"/>
        <s v="Pemba, north of Maganja Coast"/>
        <s v="Nampula, Zambezia"/>
        <s v="Multiple"/>
        <m/>
        <s v="Gorongosa"/>
        <s v="Manica"/>
        <s v="Beira Corridor"/>
        <s v="Nacala and Beira Corridors"/>
        <s v="Tete"/>
        <s v="Pemba, Lichinga corridor"/>
        <s v="Maputo Province, Gaza and Inhambane Province"/>
        <s v="Limpopo"/>
        <s v="?"/>
        <s v="Nation-wide, with focus on Beira corridor"/>
        <s v="Zambezi Valley"/>
      </sharedItems>
    </cacheField>
    <cacheField name="VCs" numFmtId="0">
      <sharedItems containsBlank="1"/>
    </cacheField>
    <cacheField name="Comment" numFmtId="0">
      <sharedItems containsBlank="1"/>
    </cacheField>
    <cacheField name="Interview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crosoft Office User" refreshedDate="45538.915952314812" createdVersion="8" refreshedVersion="8" minRefreshableVersion="3" recordCount="62" xr:uid="{795342EF-C88D-344F-833F-1FF2DF61AA12}">
  <cacheSource type="worksheet">
    <worksheetSource ref="B2:N64" sheet="Data by program"/>
  </cacheSource>
  <cacheFields count="13">
    <cacheField name="Category" numFmtId="0">
      <sharedItems count="8">
        <s v="World Bank"/>
        <s v="Donor"/>
        <s v="EU"/>
        <s v="UN"/>
        <s v="Government"/>
        <s v="Impact investor/DFI"/>
        <s v="Financial Institutions"/>
        <s v="FDI"/>
      </sharedItems>
    </cacheField>
    <cacheField name="Organization" numFmtId="0">
      <sharedItems/>
    </cacheField>
    <cacheField name="Initiative" numFmtId="0">
      <sharedItems/>
    </cacheField>
    <cacheField name="Start year" numFmtId="0">
      <sharedItems containsMixedTypes="1" containsNumber="1" containsInteger="1" minValue="2010" maxValue="2025"/>
    </cacheField>
    <cacheField name="End year" numFmtId="0">
      <sharedItems containsMixedTypes="1" containsNumber="1" containsInteger="1" minValue="2020" maxValue="2031"/>
    </cacheField>
    <cacheField name="Extended end year" numFmtId="0">
      <sharedItems containsNonDate="0" containsString="0" containsBlank="1"/>
    </cacheField>
    <cacheField name="Total investment ($mil)" numFmtId="0">
      <sharedItems containsMixedTypes="1" containsNumber="1" minValue="2" maxValue="909.32567110276534" count="43">
        <n v="60"/>
        <n v="150"/>
        <n v="160"/>
        <n v="300"/>
        <n v="11"/>
        <n v="130"/>
        <n v="54"/>
        <n v="55"/>
        <n v="30"/>
        <n v="500"/>
        <n v="25.5"/>
        <n v="25"/>
        <n v="29.5"/>
        <n v="16.5"/>
        <n v="5"/>
        <n v="40"/>
        <n v="9.5"/>
        <s v="?"/>
        <n v="22"/>
        <n v="33"/>
        <n v="50"/>
        <n v="10"/>
        <n v="20"/>
        <n v="70"/>
        <n v="15"/>
        <n v="113"/>
        <n v="6.26"/>
        <n v="2.8"/>
        <n v="400"/>
        <n v="62"/>
        <n v="2"/>
        <n v="12"/>
        <n v="8"/>
        <n v="26"/>
        <n v="5.75"/>
        <n v="19.581182714889618"/>
        <n v="15.284233599498984"/>
        <n v="13.812509785501801"/>
        <n v="6.9757945827462029"/>
        <n v="24.77849309534993"/>
        <n v="12.349945201189918"/>
        <n v="20.597810787537188"/>
        <n v="909.32567110276534"/>
      </sharedItems>
    </cacheField>
    <cacheField name="Yearly investment ($mil))" numFmtId="0">
      <sharedItems containsString="0" containsBlank="1" containsNumber="1" minValue="1" maxValue="113"/>
    </cacheField>
    <cacheField name="Apply to Agribusiness?" numFmtId="0">
      <sharedItems containsBlank="1"/>
    </cacheField>
    <cacheField name="% to Agribusiness" numFmtId="9">
      <sharedItems containsString="0" containsBlank="1" containsNumber="1" minValue="0" maxValue="1"/>
    </cacheField>
    <cacheField name="Yearly investment Agribusiness ($mil))" numFmtId="165">
      <sharedItems containsSemiMixedTypes="0" containsString="0" containsNumber="1" minValue="0" maxValue="113"/>
    </cacheField>
    <cacheField name="Scope/instrument" numFmtId="0">
      <sharedItems containsBlank="1" longText="1"/>
    </cacheField>
    <cacheField name="Geographical focus 1" numFmtId="0">
      <sharedItems containsBlank="1" count="10">
        <s v="Nation-wide"/>
        <s v="Northern Region"/>
        <s v="Zambezi Valley and Nacala Corridor"/>
        <s v="Central Region"/>
        <s v="Nacala corridor"/>
        <m/>
        <s v="Beira Corridor"/>
        <s v="Nacala and Beira Corridors"/>
        <s v="Southern Region"/>
        <s v="Zambezi Valley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4">
  <r>
    <x v="0"/>
    <s v="World Bank"/>
    <s v="SUSTENTA / Agriculture and Natural Resources Landscape Management Project"/>
    <n v="2019"/>
    <n v="2023"/>
    <m/>
    <n v="60"/>
    <n v="15"/>
    <s v="Yes"/>
    <n v="0.7"/>
    <n v="10.5"/>
    <s v="- Integrate rural households into sustainable agriculture and forest-based value chains _x000a_- Provide immediate and effective response to eligible crisis or emergency_x000a_- 60% grant and 40% loan (backed by a partial guarantee)_x000a_"/>
    <s v="Nation-wide"/>
    <s v="VC agnostic"/>
    <m/>
    <m/>
  </r>
  <r>
    <x v="0"/>
    <s v="World Bank"/>
    <s v="Northern Rural Resilience Project"/>
    <n v="2021"/>
    <n v="2023"/>
    <m/>
    <n v="150"/>
    <n v="75"/>
    <s v="No"/>
    <n v="0"/>
    <n v="0"/>
    <s v="- Credit to support the government benefitting 619,000 people in 300 communities by improving livelihoods for rural communities"/>
    <s v="Cabo Delgado"/>
    <s v="VC agnostic"/>
    <m/>
    <m/>
  </r>
  <r>
    <x v="0"/>
    <s v="World Bank"/>
    <s v="Integrated Growth Poles (Catalytic Fund II, III, IV)"/>
    <n v="2013"/>
    <n v="2020"/>
    <m/>
    <n v="160"/>
    <n v="22.857142857142858"/>
    <s v="Yes"/>
    <n v="0.5"/>
    <n v="11.428571428571429"/>
    <s v="- Focusing on locations with high growth potential (called “growth poles”), investments in critical infrastructures, targeted policy and institutional reforms, and firm-level support combined to increase farm- and firm-level productivity, improve incomes, create better jobs, and prompt positive spillovers to the local and broader economy_x000a_- Support SHF at scale by partnering them with large anchor firms under an Innovation and Demonstration Catalytic Fund (FCID)_x000a_- Implemented by the Zambezi Valley Development Agency."/>
    <s v="Zambezi Valley and Nacala Corridor"/>
    <s v="VC agnostic"/>
    <m/>
    <m/>
  </r>
  <r>
    <x v="0"/>
    <s v="World Bank"/>
    <s v="Mais Oportunidades/Access to Finance and Economic Opportunities Project"/>
    <n v="2023"/>
    <n v="2029"/>
    <m/>
    <n v="300"/>
    <n v="50"/>
    <s v="Yes"/>
    <n v="0.25"/>
    <n v="12.5"/>
    <s v="- Addressing economic shocks and market constraints that prevent MSMEs and individual from accessing and using financial services and taking advantage of economic opportunities"/>
    <s v="Nation-wide"/>
    <s v="VC agnostic"/>
    <s v="Arbitrarily divided total amount for 5 countries by 5 to get Moz amount"/>
    <m/>
  </r>
  <r>
    <x v="0"/>
    <s v="World Bank"/>
    <s v="Economic Linkages for Diversification/PLED"/>
    <n v="2021"/>
    <n v="2027"/>
    <m/>
    <n v="300"/>
    <n v="50"/>
    <s v="Yes"/>
    <n v="1"/>
    <n v="50"/>
    <s v="-strengthen the performance of Micro, Small and Medium Enterprises (MSMEs) in Mozambique through economic linkages"/>
    <s v="Nation-wide"/>
    <s v="VC agnostic"/>
    <m/>
    <m/>
  </r>
  <r>
    <x v="0"/>
    <s v="World Bank"/>
    <s v="Catalytic Fund (part of Projeto de Comercio y Conectividade de Africa Australe)"/>
    <n v="2022"/>
    <n v="2030"/>
    <m/>
    <n v="11"/>
    <n v="1.375"/>
    <s v="Yes"/>
    <n v="0.25"/>
    <n v="0.34375"/>
    <s v="- Implemented by MTC and ADVZ_x000a_- 80% grant, max 750k USD_x000a_- 11mil is Catalytic Fund_x000a_- Agro-rural parks component and logistic hubs"/>
    <s v="Zambezi Valley and Nacala Corridor"/>
    <s v="VC agnostic"/>
    <m/>
    <m/>
  </r>
  <r>
    <x v="0"/>
    <s v="World Bank"/>
    <s v="IDA Recovery Fund"/>
    <n v="2019"/>
    <n v="2023"/>
    <m/>
    <n v="130"/>
    <n v="32.5"/>
    <s v="No"/>
    <n v="0"/>
    <n v="0"/>
    <s v="-Recovery of public and private infrastructure, restore livelihoods, and strengthen climate resilience in the areas most affected by the Cyclones Idai and Kenneth"/>
    <s v="Nation-wide"/>
    <s v="VC agnostic"/>
    <m/>
    <m/>
  </r>
  <r>
    <x v="0"/>
    <s v="World Bank"/>
    <s v="SREP Food Security Additional Financing: PROSUL, Biofund"/>
    <n v="2022"/>
    <n v="2026"/>
    <m/>
    <n v="54"/>
    <n v="13.5"/>
    <s v="Yes"/>
    <n v="0.5"/>
    <n v="6.75"/>
    <s v="-To improve the performance of targeted small agriculture producers and AgriMSMEs and improve natural resources management practices in selected project areas."/>
    <s v="Nation-wide"/>
    <s v="VC agnostic"/>
    <m/>
    <m/>
  </r>
  <r>
    <x v="0"/>
    <s v="World Bank"/>
    <s v="Sustainable Rural Economy Program"/>
    <n v="2021"/>
    <n v="2023"/>
    <m/>
    <n v="150"/>
    <n v="75"/>
    <s v="Yes"/>
    <n v="0.25"/>
    <n v="18.75"/>
    <s v="- agriculture productivity and market access, ( small producers to increase productivity and their access to input and output markets, and for AgriMSMEs to increase their sales); fisheries productivity and market access_x000a_-  enhanced land, forests, and conservation area management; and enhanced fisheries monitoring, control, and surveillance_x000a_- policy and institutional support, program management_x000a_- immediate response to crises or emergencies, which can result from events such as climatic shocks, extreme-weather events"/>
    <s v="Nation-wide"/>
    <s v="VC agnostic"/>
    <m/>
    <m/>
  </r>
  <r>
    <x v="0"/>
    <s v="World Bank"/>
    <s v="Irriga"/>
    <n v="2018"/>
    <n v="2023"/>
    <m/>
    <n v="55"/>
    <n v="11"/>
    <s v="No"/>
    <n v="0"/>
    <n v="0"/>
    <s v="-Irrigated Agriculture and Market Access Project for Smallholder Farmers aiming to improve rural livelihoods by increasing productivity, production, and access to markets."/>
    <s v="Nation-wide"/>
    <s v="VC agnostic"/>
    <m/>
    <m/>
  </r>
  <r>
    <x v="1"/>
    <s v="EU"/>
    <s v="Promove Agribiz"/>
    <n v="2018"/>
    <n v="2023"/>
    <m/>
    <n v="74.800000000000011"/>
    <n v="14.960000000000003"/>
    <s v="Yes"/>
    <n v="0.25"/>
    <n v="3.7400000000000007"/>
    <s v="- Improving food and nutrition security and smallholder resilience through nutrition-sensitive agriculture"/>
    <s v="Nampula, Zambezia"/>
    <s v="VC agnostic"/>
    <m/>
    <m/>
  </r>
  <r>
    <x v="1"/>
    <s v="EU"/>
    <s v="DELPAZ"/>
    <n v="2021"/>
    <n v="2025"/>
    <m/>
    <n v="30"/>
    <n v="7.5"/>
    <s v="No"/>
    <n v="0"/>
    <n v="0"/>
    <s v="-Local economic development in communities previously affected by conflict"/>
    <s v="Manica, Sofala, Tete"/>
    <s v="VC agnostic"/>
    <m/>
    <m/>
  </r>
  <r>
    <x v="1"/>
    <s v="USAID"/>
    <s v="MCC Compact II (Catalytic Fund)"/>
    <n v="2023"/>
    <n v="2028"/>
    <m/>
    <n v="500"/>
    <n v="100"/>
    <s v="Yes"/>
    <n v="1"/>
    <n v="100"/>
    <s v="-Promotion of Investment in Commercial Agriculture_x000a_- Connectivity and Rural Transport_x000a_- Climate Change and Coastal Development"/>
    <s v="Nation-wide"/>
    <s v="VC agnostic"/>
    <m/>
    <m/>
  </r>
  <r>
    <x v="1"/>
    <s v="USAID"/>
    <s v="PREMIER"/>
    <n v="2022"/>
    <n v="2027"/>
    <m/>
    <n v="25.5"/>
    <n v="5.0999999999999996"/>
    <s v="Yes"/>
    <n v="1"/>
    <n v="5.0999999999999996"/>
    <s v="- Increase agribased income_x000a_- Increase agribusinesses profitablity_x000a_- Expand access to market for agri SMEs_x000a_- Increase access to finance for agri SMEs"/>
    <s v="Nacala corridor"/>
    <s v="?"/>
    <m/>
    <m/>
  </r>
  <r>
    <x v="1"/>
    <s v="USAID"/>
    <s v="Resilient Coastal Communities"/>
    <n v="2022"/>
    <n v="2027"/>
    <m/>
    <n v="25"/>
    <n v="5"/>
    <s v="Yes"/>
    <n v="0.25"/>
    <n v="1.25"/>
    <s v="- Food security, job creation, _x000a_- Climate resilience_x000a_- Coastal conservation"/>
    <s v="Pemba, north of Maganja Coast"/>
    <m/>
    <m/>
    <m/>
  </r>
  <r>
    <x v="1"/>
    <s v="USAID"/>
    <s v="RESINA"/>
    <n v="2022"/>
    <n v="2027"/>
    <m/>
    <n v="29.5"/>
    <n v="5.9"/>
    <s v="No"/>
    <n v="0"/>
    <n v="0"/>
    <s v="- Increase farm productivity_x000a_- Share risks with private sector for vulnerable households_x000a_- Incorporate women and youth"/>
    <s v="Nampula, Zambezia"/>
    <s v="?"/>
    <m/>
    <m/>
  </r>
  <r>
    <x v="1"/>
    <s v="USAID"/>
    <s v="DFC"/>
    <n v="2021"/>
    <n v="2031"/>
    <m/>
    <n v="16.5"/>
    <n v="1.65"/>
    <s v="Yes"/>
    <n v="1"/>
    <n v="1.65"/>
    <s v="- Increase access to innovative finance for SMEs to strengthen productivity, improve business efficiency and increase food security_x000a_- Support women-owned businesses"/>
    <s v="Nation-wide"/>
    <s v="VC agnostic"/>
    <m/>
    <m/>
  </r>
  <r>
    <x v="1"/>
    <s v="USAID"/>
    <s v="ATI"/>
    <n v="2021"/>
    <n v="2026"/>
    <m/>
    <s v="?"/>
    <m/>
    <s v="Yes"/>
    <n v="1"/>
    <n v="0"/>
    <s v="- Support Moz companies creating partnerships with SA companies to export to other African countries and US"/>
    <s v="Nation-wide"/>
    <s v="VC agnostic"/>
    <m/>
    <m/>
  </r>
  <r>
    <x v="1"/>
    <s v="USAID"/>
    <s v="MSP"/>
    <s v="?"/>
    <s v="?"/>
    <m/>
    <s v="?"/>
    <m/>
    <m/>
    <m/>
    <n v="0"/>
    <s v="?"/>
    <s v="?"/>
    <s v="?"/>
    <m/>
    <m/>
  </r>
  <r>
    <x v="1"/>
    <s v="USAID"/>
    <s v="Speed"/>
    <n v="2022"/>
    <n v="2025"/>
    <m/>
    <n v="40"/>
    <n v="13.333333333333334"/>
    <s v="No"/>
    <n v="0"/>
    <n v="0"/>
    <s v=" - Technical assistance on agriculture in government_x000a_- Institutional support_x000a_- Research for private sector and government"/>
    <s v="Nation-wide"/>
    <s v="VC agnostic"/>
    <m/>
    <m/>
  </r>
  <r>
    <x v="1"/>
    <s v="GIZ"/>
    <s v="VAMOZ"/>
    <n v="2023"/>
    <n v="2028"/>
    <m/>
    <n v="9.5"/>
    <n v="1.9"/>
    <s v="Yes"/>
    <n v="0.5"/>
    <n v="0.95"/>
    <s v="- Value chain development"/>
    <s v="Multiple"/>
    <s v="Multiple"/>
    <m/>
    <m/>
  </r>
  <r>
    <x v="1"/>
    <s v="GIZ"/>
    <s v="Proecon II"/>
    <n v="2023"/>
    <n v="2028"/>
    <m/>
    <s v="?"/>
    <m/>
    <s v="Yes"/>
    <n v="1"/>
    <n v="0"/>
    <s v="- Co-fund inclusive development public partnership (IDPP)_x000a_- 50% grant component to assist companies with inclusive business models"/>
    <m/>
    <m/>
    <m/>
    <m/>
  </r>
  <r>
    <x v="1"/>
    <s v="EKN"/>
    <s v="Gorgongosa Restauration Project"/>
    <n v="2023"/>
    <n v="2028"/>
    <m/>
    <n v="22"/>
    <n v="4.4000000000000004"/>
    <s v="No"/>
    <n v="0"/>
    <n v="0"/>
    <s v="- Partnership with Gorongosa national park on food security and agroforestry"/>
    <s v="Gorongosa"/>
    <s v="Coffee, cashew, honey, beans"/>
    <m/>
    <m/>
  </r>
  <r>
    <x v="1"/>
    <s v="EKN"/>
    <s v="MAP"/>
    <n v="2019"/>
    <n v="2023"/>
    <m/>
    <n v="33"/>
    <n v="8.25"/>
    <s v="No"/>
    <n v="0"/>
    <n v="0"/>
    <s v=" - Water management"/>
    <s v="Nation-wide"/>
    <s v="VC agnostic"/>
    <m/>
    <m/>
  </r>
  <r>
    <x v="1"/>
    <s v="SDC"/>
    <s v="PROMAS"/>
    <n v="2024"/>
    <n v="2027"/>
    <m/>
    <n v="30"/>
    <n v="10"/>
    <s v="Yes"/>
    <n v="0.5"/>
    <n v="5"/>
    <s v="- Value chain development, food security, market system development approach"/>
    <s v="Nacala corridor"/>
    <s v="?"/>
    <m/>
    <m/>
  </r>
  <r>
    <x v="1"/>
    <s v="AICS"/>
    <s v="Multiple projects"/>
    <n v="2022"/>
    <n v="2027"/>
    <m/>
    <n v="50"/>
    <n v="10"/>
    <s v="No"/>
    <n v="0"/>
    <n v="0"/>
    <s v="- Processing facility for vegetables"/>
    <s v="Manica"/>
    <s v="Horticulture, fruits"/>
    <m/>
    <m/>
  </r>
  <r>
    <x v="1"/>
    <s v="DFC"/>
    <s v="Eco Farm"/>
    <n v="2022"/>
    <n v="2026"/>
    <m/>
    <n v="10"/>
    <n v="2.5"/>
    <m/>
    <n v="1"/>
    <m/>
    <m/>
    <m/>
    <m/>
    <m/>
    <m/>
  </r>
  <r>
    <x v="2"/>
    <s v="Government"/>
    <s v="National budget"/>
    <n v="2022"/>
    <n v="2023"/>
    <m/>
    <n v="113"/>
    <n v="113"/>
    <s v="Yes"/>
    <n v="0.25"/>
    <n v="28.25"/>
    <s v="Yearly government budget for agriculture"/>
    <s v="Nation-wide"/>
    <s v="VC agnostic"/>
    <m/>
    <m/>
  </r>
  <r>
    <x v="2"/>
    <s v="Bank of Mozambique"/>
    <s v="Bank of Mozambique"/>
    <n v="2018"/>
    <n v="2023"/>
    <m/>
    <n v="6.26"/>
    <n v="1.252"/>
    <s v="Yes"/>
    <n v="0.75"/>
    <n v="0.93900000000000006"/>
    <s v="- Line of credit will be small and medium-sized enterprises and students who have just graduated from technical institutes"/>
    <s v="Tete"/>
    <s v="VC agnostic"/>
    <m/>
    <m/>
  </r>
  <r>
    <x v="3"/>
    <s v="IFC"/>
    <s v="Westfalia Moz II"/>
    <n v="2019"/>
    <n v="2020"/>
    <m/>
    <n v="2.8"/>
    <n v="2.8"/>
    <s v="Yes"/>
    <n v="0.75"/>
    <n v="2.0999999999999996"/>
    <s v="- Carbon finance direct Min 20mil investments_x000a_- Westfalia maybe?"/>
    <s v="Multiple"/>
    <s v="VC agnostic"/>
    <m/>
    <m/>
  </r>
  <r>
    <x v="3"/>
    <s v="AfDB"/>
    <s v="Agri-hubs I"/>
    <n v="2021"/>
    <n v="2026"/>
    <m/>
    <n v="50"/>
    <n v="10"/>
    <s v="Yes"/>
    <n v="0.5"/>
    <n v="5"/>
    <s v="- Industrial zones are designed to create cost-efficient agro-processing hubs in areas of high agricultural potential_x000a_- Hired GAPI to support processors"/>
    <s v="Pemba, Lichinga corridor"/>
    <s v="Multiple (cereals, legumes, oilseeds)"/>
    <m/>
    <s v="Yes"/>
  </r>
  <r>
    <x v="3"/>
    <s v="AfDB"/>
    <s v="Climate Insurance Finance and Resilience Project (CLINFIREP)"/>
    <n v="2021"/>
    <n v="2026"/>
    <m/>
    <n v="50"/>
    <n v="10"/>
    <s v="No"/>
    <n v="0"/>
    <n v="0"/>
    <s v="-  Promote the development of climate-resilient infrastructure and agricultural diversification using climate-smart agriculture practices to enhance Climate Resilience for sustained economic growth"/>
    <s v="Maputo Province, Gaza and Inhambane Province"/>
    <s v="VC agnostic"/>
    <m/>
    <m/>
  </r>
  <r>
    <x v="3"/>
    <s v="AfDB"/>
    <s v="Agri-hubs II"/>
    <n v="2023"/>
    <n v="2028"/>
    <m/>
    <n v="50"/>
    <n v="10"/>
    <s v="Yes"/>
    <n v="0.25"/>
    <n v="2.5"/>
    <s v="- Economic Special Zone of Limpopo Valley ZEEAL"/>
    <s v="Limpopo"/>
    <s v="Multiple (rice, horticulture)"/>
    <m/>
    <m/>
  </r>
  <r>
    <x v="3"/>
    <s v="AfDB"/>
    <s v="Lusophone Compactu fund"/>
    <n v="2018"/>
    <n v="2028"/>
    <m/>
    <n v="400"/>
    <n v="40"/>
    <s v="Yes"/>
    <n v="0.25"/>
    <n v="10"/>
    <s v="- Portuguese cooperation provides guarantee of 400mil_x000a_- AfDB provides the funds"/>
    <s v="Nation-wide"/>
    <s v="VC agnostic"/>
    <m/>
    <m/>
  </r>
  <r>
    <x v="3"/>
    <s v="IFAD"/>
    <s v="RFEP"/>
    <n v="2018"/>
    <n v="2024"/>
    <m/>
    <n v="62"/>
    <n v="10.333333333333334"/>
    <s v="Yes"/>
    <n v="0.5"/>
    <n v="5.166666666666667"/>
    <s v="- Increase the availability and use of appropriate, affordable and innovative financial and technical support services_x000a_- Develop digital financial services for agricultural and rural finance products_x000a_- Rural agricultural and non-agricultural entrepreneurs will undergo training, and institutions working with the rural population will receive support_x000a_- The project also seeks to improve the creditworthiness of very poor rural people by improving their financial literacy and capacity"/>
    <s v="Nation-wide"/>
    <s v="VC agnostic"/>
    <m/>
    <m/>
  </r>
  <r>
    <x v="3"/>
    <s v="IFAD"/>
    <s v="PROCAVA"/>
    <n v="2019"/>
    <n v="2030"/>
    <m/>
    <n v="60"/>
    <n v="5.4545454545454541"/>
    <s v="Yes"/>
    <n v="0.5"/>
    <n v="2.7272727272727271"/>
    <s v="- contribute to poverty reduction, improved food and nutrition security and resilient livelihoods for inclusive rural transformation. The development objective is to increase net incomes from climate-resilient agrifood value chains for rural women, men and youth"/>
    <s v="Nation-wide"/>
    <s v="horticulture commodities under irrigation; (ii) red meat (cattle and goats); (iii) poultry; (iv) cassava; and (v) legumes"/>
    <m/>
    <m/>
  </r>
  <r>
    <x v="3"/>
    <s v="IFAD"/>
    <s v="Microbanco Futuro"/>
    <n v="2021"/>
    <n v="2022"/>
    <m/>
    <n v="2"/>
    <n v="2"/>
    <s v="Yes"/>
    <n v="1"/>
    <n v="2"/>
    <s v="-Direct credit line"/>
    <s v="?"/>
    <s v="?"/>
    <m/>
    <m/>
  </r>
  <r>
    <x v="3"/>
    <s v="KfW"/>
    <s v="Rural finance project"/>
    <n v="2023"/>
    <n v="2026"/>
    <m/>
    <n v="12"/>
    <n v="4"/>
    <s v="Yes"/>
    <n v="1"/>
    <n v="4"/>
    <s v="- Finance for value chain development"/>
    <s v="Multiple"/>
    <s v="Multiple"/>
    <m/>
    <m/>
  </r>
  <r>
    <x v="3"/>
    <s v="KfW"/>
    <s v="Agricultural credit line"/>
    <n v="2021"/>
    <n v="2024"/>
    <m/>
    <n v="8"/>
    <n v="2.6666666666666665"/>
    <s v="Yes"/>
    <n v="1"/>
    <n v="2.6666666666666665"/>
    <s v="- With Mozabanco, Societe Generale, Microbanco Confiança"/>
    <s v="?"/>
    <s v="?"/>
    <s v="16.7M for SMEs until 2024 as well"/>
    <m/>
  </r>
  <r>
    <x v="3"/>
    <s v="KfW"/>
    <s v="New Agricultural credit line"/>
    <n v="2024"/>
    <n v="2027"/>
    <m/>
    <n v="57.2"/>
    <n v="19.066666666666666"/>
    <s v="Yes"/>
    <n v="1"/>
    <n v="19.066666666666666"/>
    <s v="- Working capital facility to the agrisector that includes investment loans and collateral to banks; facility intends to provide working capital and CAPEX lines for agribusinesses with in/out-grower schemes _x000a_- Talking with central bank to get to 10% of interest rates_x000a_- Combination of loans and grants _x000a_"/>
    <s v="Nation-wide, with focus on Beira corridor"/>
    <s v="VC agnostic"/>
    <s v="40M EUR for credit lines + 12M for collaterals/guarantees for insurance &amp; consulting"/>
    <m/>
  </r>
  <r>
    <x v="3"/>
    <s v="Silverstreet Capital"/>
    <s v="Macadamia, Banana"/>
    <n v="2010"/>
    <n v="2023"/>
    <m/>
    <n v="26"/>
    <n v="2"/>
    <s v="Yes"/>
    <n v="1"/>
    <n v="2"/>
    <m/>
    <m/>
    <m/>
    <m/>
    <m/>
  </r>
  <r>
    <x v="4"/>
    <s v="GAPI"/>
    <s v="GAPI"/>
    <s v="?"/>
    <s v="?"/>
    <m/>
    <n v="5.75"/>
    <m/>
    <s v="Yes"/>
    <n v="1"/>
    <n v="0"/>
    <s v="- Main target is SME_x000a_- Tried to create equity investment fund_x000a_- Used to work with DFID_x000a_- Many small facilities"/>
    <s v="?"/>
    <s v="?"/>
    <m/>
    <m/>
  </r>
  <r>
    <x v="4"/>
    <s v="M-PESA"/>
    <s v="Loans"/>
    <s v="?"/>
    <s v="?"/>
    <m/>
    <s v="?"/>
    <m/>
    <m/>
    <m/>
    <n v="0"/>
    <s v="?"/>
    <s v="?"/>
    <s v="?"/>
    <m/>
    <m/>
  </r>
  <r>
    <x v="4"/>
    <s v="e-Mola"/>
    <s v="Loans"/>
    <s v="?"/>
    <s v="?"/>
    <m/>
    <s v="?"/>
    <m/>
    <m/>
    <m/>
    <n v="0"/>
    <s v="?"/>
    <s v="?"/>
    <s v="?"/>
    <m/>
    <m/>
  </r>
  <r>
    <x v="4"/>
    <s v="Access Bank Mozambique"/>
    <s v="Access Bank Mozambique"/>
    <s v="?"/>
    <s v="?"/>
    <m/>
    <s v="?"/>
    <m/>
    <s v="Yes"/>
    <n v="1"/>
    <n v="0"/>
    <s v="-Works with M-PESA_x000a_- Agricultural products: overdraft facility for large offtakers and SME aggregators"/>
    <s v="?"/>
    <s v="?"/>
    <m/>
    <m/>
  </r>
  <r>
    <x v="4"/>
    <s v="BCI"/>
    <s v="Credit portfolio in Agriculture"/>
    <n v="2021"/>
    <n v="2022"/>
    <m/>
    <n v="19.581182714889618"/>
    <n v="19.581182714889618"/>
    <s v="Yes"/>
    <n v="1"/>
    <n v="19.581182714889618"/>
    <m/>
    <s v="Nation-wide"/>
    <s v="VC agnostic"/>
    <m/>
    <m/>
  </r>
  <r>
    <x v="4"/>
    <s v="BIM"/>
    <s v="Credit portfolio in Agriculture"/>
    <n v="2021"/>
    <n v="2022"/>
    <m/>
    <n v="15.284233599498984"/>
    <n v="15.284233599498984"/>
    <s v="Yes"/>
    <n v="1"/>
    <n v="15.284233599498984"/>
    <m/>
    <s v="Nation-wide"/>
    <s v="VC agnostic"/>
    <m/>
    <m/>
  </r>
  <r>
    <x v="4"/>
    <s v="ABSA"/>
    <s v="Credit portfolio in Agriculture"/>
    <n v="2021"/>
    <n v="2022"/>
    <m/>
    <n v="13.812509785501801"/>
    <n v="13.812509785501801"/>
    <s v="Yes"/>
    <n v="1"/>
    <n v="13.812509785501801"/>
    <m/>
    <s v="Nation-wide"/>
    <s v="VC agnostic"/>
    <m/>
    <m/>
  </r>
  <r>
    <x v="4"/>
    <s v="MozaBanco"/>
    <s v="Credit portfolio in Agriculture"/>
    <n v="2021"/>
    <n v="2022"/>
    <m/>
    <n v="6.9757945827462029"/>
    <n v="6.9757945827462029"/>
    <s v="Yes"/>
    <n v="1"/>
    <n v="6.9757945827462029"/>
    <m/>
    <s v="Nation-wide"/>
    <s v="VC agnostic"/>
    <m/>
    <m/>
  </r>
  <r>
    <x v="4"/>
    <s v="Standard"/>
    <s v="Credit portfolio in Agriculture"/>
    <n v="2021"/>
    <n v="2022"/>
    <m/>
    <n v="24.77849309534993"/>
    <n v="24.77849309534993"/>
    <s v="Yes"/>
    <n v="1"/>
    <n v="24.77849309534993"/>
    <m/>
    <s v="Nation-wide"/>
    <s v="VC agnostic"/>
    <m/>
    <m/>
  </r>
  <r>
    <x v="4"/>
    <s v="FNB (2021)"/>
    <s v="Credit portfolio in Agriculture"/>
    <n v="2021"/>
    <n v="2022"/>
    <m/>
    <n v="12.349945201189918"/>
    <n v="12.349945201189918"/>
    <s v="Yes"/>
    <n v="1"/>
    <n v="12.349945201189918"/>
    <m/>
    <s v="Nation-wide"/>
    <s v="VC agnostic"/>
    <m/>
    <m/>
  </r>
  <r>
    <x v="4"/>
    <s v="SocGen (2020)"/>
    <s v="Credit portfolio in Agriculture"/>
    <n v="2021"/>
    <n v="2022"/>
    <m/>
    <n v="20.597810787537188"/>
    <n v="20.597810787537188"/>
    <s v="Yes"/>
    <n v="1"/>
    <n v="20.597810787537188"/>
    <m/>
    <s v="Nation-wide"/>
    <s v="VC agnostic"/>
    <m/>
    <m/>
  </r>
  <r>
    <x v="5"/>
    <s v="Various"/>
    <s v="Tabela de Projectos APIEX"/>
    <n v="2012"/>
    <n v="2022"/>
    <m/>
    <n v="909.32567110276534"/>
    <n v="90.932567110276537"/>
    <s v="Yes"/>
    <n v="1"/>
    <n v="90.932567110276537"/>
    <s v="Total FDI investment in agribusinesses projects approved by APIEX"/>
    <s v="Nation-wide"/>
    <s v="VC agnostic"/>
    <m/>
    <m/>
  </r>
  <r>
    <x v="6"/>
    <m/>
    <m/>
    <m/>
    <m/>
    <m/>
    <m/>
    <m/>
    <m/>
    <m/>
    <m/>
    <m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3">
  <r>
    <x v="0"/>
    <x v="0"/>
    <s v="SUSTENTA / Agriculture and Natural Resources Landscape Management Project"/>
    <n v="2019"/>
    <n v="2023"/>
    <m/>
    <n v="60"/>
    <n v="15"/>
    <s v="Yes"/>
    <n v="0.7"/>
    <n v="10.5"/>
    <s v="- Integrate rural households into sustainable agriculture and forest-based value chains _x000a_- Provide immediate and effective response to eligible crisis or emergency_x000a_- 60% grant and 40% loan (backed by a partial guarantee)_x000a_"/>
    <s v="Nation-wide"/>
    <s v="VC agnostic"/>
    <m/>
    <m/>
  </r>
  <r>
    <x v="0"/>
    <x v="0"/>
    <s v="Northern Rural Resilience Project"/>
    <n v="2021"/>
    <n v="2023"/>
    <m/>
    <n v="150"/>
    <n v="75"/>
    <s v="No"/>
    <n v="0"/>
    <n v="0"/>
    <s v="- Credit to support the government benefitting 619,000 people in 300 communities by improving livelihoods for rural communities"/>
    <s v="Cabo Delgado"/>
    <s v="VC agnostic"/>
    <m/>
    <m/>
  </r>
  <r>
    <x v="0"/>
    <x v="0"/>
    <s v="Integrated Growth Poles (Catalytic Fund II, III, IV)"/>
    <n v="2013"/>
    <n v="2020"/>
    <m/>
    <n v="160"/>
    <n v="22.857142857142858"/>
    <s v="Yes"/>
    <n v="0.5"/>
    <n v="11.428571428571429"/>
    <s v="- Focusing on locations with high growth potential (called “growth poles”), investments in critical infrastructures, targeted policy and institutional reforms, and firm-level support combined to increase farm- and firm-level productivity, improve incomes, create better jobs, and prompt positive spillovers to the local and broader economy_x000a_- Support SHF at scale by partnering them with large anchor firms under an Innovation and Demonstration Catalytic Fund (FCID)_x000a_- Implemented by the Zambezi Valley Development Agency."/>
    <s v="Zambezi Valley and Nacala Corridor"/>
    <s v="VC agnostic"/>
    <m/>
    <m/>
  </r>
  <r>
    <x v="0"/>
    <x v="0"/>
    <s v="Mais Oportunidades/Access to Finance and Economic Opportunities Project"/>
    <n v="2023"/>
    <n v="2029"/>
    <m/>
    <n v="300"/>
    <n v="50"/>
    <s v="Yes"/>
    <n v="0.25"/>
    <n v="12.5"/>
    <s v="- Addressing economic shocks and market constraints that prevent MSMEs and individual from accessing and using financial services and taking advantage of economic opportunities"/>
    <s v="Nation-wide"/>
    <s v="VC agnostic"/>
    <s v="Arbitrarily divided total amount for 5 countries by 5 to get Moz amount"/>
    <m/>
  </r>
  <r>
    <x v="0"/>
    <x v="0"/>
    <s v="Economic Linkages for Diversification/PLED"/>
    <n v="2021"/>
    <n v="2027"/>
    <m/>
    <n v="300"/>
    <n v="50"/>
    <s v="Yes"/>
    <n v="1"/>
    <n v="50"/>
    <s v="-strengthen the performance of Micro, Small and Medium Enterprises (MSMEs) in Mozambique through economic linkages"/>
    <s v="Nation-wide"/>
    <s v="VC agnostic"/>
    <m/>
    <m/>
  </r>
  <r>
    <x v="0"/>
    <x v="0"/>
    <s v="Catalytic Fund (part of Projeto de Comercio y Conectividade de Africa Australe)"/>
    <n v="2022"/>
    <n v="2030"/>
    <m/>
    <n v="11"/>
    <n v="1.375"/>
    <s v="Yes"/>
    <n v="0.25"/>
    <n v="0.34375"/>
    <s v="- Implemented by MTC and ADVZ_x000a_- 80% grant, max 750k USD_x000a_- 11mil is Catalytic Fund_x000a_- Agro-rural parks component and logistic hubs"/>
    <s v="Zambezi Valley and Nacala Corridor"/>
    <s v="VC agnostic"/>
    <m/>
    <m/>
  </r>
  <r>
    <x v="0"/>
    <x v="0"/>
    <s v="IDA Recovery Fund"/>
    <n v="2019"/>
    <n v="2023"/>
    <m/>
    <n v="130"/>
    <n v="32.5"/>
    <s v="No"/>
    <n v="0"/>
    <n v="0"/>
    <s v="-Recovery of public and private infrastructure, restore livelihoods, and strengthen climate resilience in the areas most affected by the Cyclones Idai and Kenneth"/>
    <s v="Nation-wide"/>
    <s v="VC agnostic"/>
    <m/>
    <m/>
  </r>
  <r>
    <x v="0"/>
    <x v="0"/>
    <s v="SREP Food Security Additional Financing: PROSUL, Biofund"/>
    <n v="2022"/>
    <n v="2026"/>
    <m/>
    <n v="54"/>
    <n v="13.5"/>
    <s v="Yes"/>
    <n v="0.5"/>
    <n v="6.75"/>
    <s v="-To improve the performance of targeted small agriculture producers and AgriMSMEs and improve natural resources management practices in selected project areas."/>
    <s v="Nation-wide"/>
    <s v="VC agnostic"/>
    <m/>
    <m/>
  </r>
  <r>
    <x v="0"/>
    <x v="0"/>
    <s v="Sustainable Rural Economy Program"/>
    <n v="2021"/>
    <n v="2023"/>
    <m/>
    <n v="150"/>
    <n v="75"/>
    <s v="Yes"/>
    <n v="0.25"/>
    <n v="18.75"/>
    <s v="- agriculture productivity and market access, ( small producers to increase productivity and their access to input and output markets, and for AgriMSMEs to increase their sales); fisheries productivity and market access_x000a_-  enhanced land, forests, and conservation area management; and enhanced fisheries monitoring, control, and surveillance_x000a_- policy and institutional support, program management_x000a_- immediate response to crises or emergencies, which can result from events such as climatic shocks, extreme-weather events"/>
    <s v="Nation-wide"/>
    <s v="VC agnostic"/>
    <m/>
    <m/>
  </r>
  <r>
    <x v="0"/>
    <x v="0"/>
    <s v="Irriga"/>
    <n v="2018"/>
    <n v="2023"/>
    <m/>
    <n v="55"/>
    <n v="11"/>
    <s v="No"/>
    <n v="0"/>
    <n v="0"/>
    <s v="-Irrigated Agriculture and Market Access Project for Smallholder Farmers aiming to improve rural livelihoods by increasing productivity, production, and access to markets."/>
    <s v="Nation-wide"/>
    <s v="VC agnostic"/>
    <m/>
    <m/>
  </r>
  <r>
    <x v="1"/>
    <x v="1"/>
    <s v="Promove Agribiz"/>
    <n v="2018"/>
    <n v="2023"/>
    <m/>
    <n v="74.800000000000011"/>
    <n v="14.960000000000003"/>
    <s v="Yes"/>
    <n v="0.25"/>
    <n v="3.7400000000000007"/>
    <s v="- Improving food and nutrition security and smallholder resilience through nutrition-sensitive agriculture"/>
    <s v="Nampula, Zambezia"/>
    <s v="VC agnostic"/>
    <m/>
    <m/>
  </r>
  <r>
    <x v="1"/>
    <x v="1"/>
    <s v="DELPAZ"/>
    <n v="2021"/>
    <n v="2025"/>
    <m/>
    <n v="30"/>
    <n v="7.5"/>
    <s v="No"/>
    <n v="0"/>
    <n v="0"/>
    <s v="-Local economic development in communities previously affected by conflict"/>
    <s v="Manica, Sofala, Tete"/>
    <s v="VC agnostic"/>
    <m/>
    <m/>
  </r>
  <r>
    <x v="1"/>
    <x v="2"/>
    <s v="MCC Compact II (Catalytic Fund)"/>
    <n v="2023"/>
    <n v="2028"/>
    <m/>
    <n v="500"/>
    <n v="100"/>
    <s v="Yes"/>
    <n v="1"/>
    <n v="100"/>
    <s v="-Promotion of Investment in Commercial Agriculture_x000a_- Connectivity and Rural Transport_x000a_- Climate Change and Coastal Development"/>
    <s v="Nation-wide"/>
    <s v="VC agnostic"/>
    <m/>
    <m/>
  </r>
  <r>
    <x v="1"/>
    <x v="2"/>
    <s v="PREMIER"/>
    <n v="2022"/>
    <n v="2027"/>
    <m/>
    <n v="25.5"/>
    <n v="5.0999999999999996"/>
    <s v="Yes"/>
    <n v="1"/>
    <n v="5.0999999999999996"/>
    <s v="- Increase agribased income_x000a_- Increase agribusinesses profitablity_x000a_- Expand access to market for agri SMEs_x000a_- Increase access to finance for agri SMEs"/>
    <s v="Nacala corridor"/>
    <s v="?"/>
    <m/>
    <m/>
  </r>
  <r>
    <x v="1"/>
    <x v="2"/>
    <s v="Resilient Coastal Communities"/>
    <n v="2022"/>
    <n v="2027"/>
    <m/>
    <n v="25"/>
    <n v="5"/>
    <s v="Yes"/>
    <n v="0.25"/>
    <n v="1.25"/>
    <s v="- Food security, job creation, _x000a_- Climate resilience_x000a_- Coastal conservation"/>
    <s v="Pemba, north of Maganja Coast"/>
    <m/>
    <m/>
    <m/>
  </r>
  <r>
    <x v="1"/>
    <x v="2"/>
    <s v="RESINA"/>
    <n v="2022"/>
    <n v="2027"/>
    <m/>
    <n v="29.5"/>
    <n v="5.9"/>
    <s v="No"/>
    <n v="0"/>
    <n v="0"/>
    <s v="- Increase farm productivity_x000a_- Share risks with private sector for vulnerable households_x000a_- Incorporate women and youth"/>
    <s v="Nampula, Zambezia"/>
    <s v="?"/>
    <m/>
    <m/>
  </r>
  <r>
    <x v="1"/>
    <x v="2"/>
    <s v="DFC"/>
    <n v="2021"/>
    <n v="2031"/>
    <m/>
    <n v="16.5"/>
    <n v="1.65"/>
    <s v="Yes"/>
    <n v="1"/>
    <n v="1.65"/>
    <s v="- Increase access to innovative finance for SMEs to strengthen productivity, improve business efficiency and increase food security_x000a_- Support women-owned businesses"/>
    <s v="Nation-wide"/>
    <s v="VC agnostic"/>
    <m/>
    <m/>
  </r>
  <r>
    <x v="1"/>
    <x v="2"/>
    <s v="ATI"/>
    <n v="2021"/>
    <n v="2026"/>
    <m/>
    <s v="?"/>
    <m/>
    <s v="Yes"/>
    <n v="1"/>
    <n v="0"/>
    <s v="- Support Moz companies creating partnerships with SA companies to export to other African countries and US"/>
    <s v="Nation-wide"/>
    <s v="VC agnostic"/>
    <m/>
    <m/>
  </r>
  <r>
    <x v="1"/>
    <x v="2"/>
    <s v="MSP"/>
    <s v="?"/>
    <s v="?"/>
    <m/>
    <s v="?"/>
    <m/>
    <m/>
    <m/>
    <n v="0"/>
    <s v="?"/>
    <s v="?"/>
    <s v="?"/>
    <m/>
    <m/>
  </r>
  <r>
    <x v="1"/>
    <x v="2"/>
    <s v="Speed"/>
    <n v="2022"/>
    <n v="2025"/>
    <m/>
    <n v="40"/>
    <n v="13.333333333333334"/>
    <s v="No"/>
    <n v="0"/>
    <n v="0"/>
    <s v=" - Technical assistance on agriculture in government_x000a_- Institutional support_x000a_- Research for private sector and government"/>
    <s v="Nation-wide"/>
    <s v="VC agnostic"/>
    <m/>
    <m/>
  </r>
  <r>
    <x v="1"/>
    <x v="3"/>
    <s v="VAMOZ"/>
    <n v="2023"/>
    <n v="2028"/>
    <m/>
    <n v="9.5"/>
    <n v="1.9"/>
    <s v="Yes"/>
    <n v="0.5"/>
    <n v="0.95"/>
    <s v="- Value chain development"/>
    <s v="Multiple"/>
    <s v="Multiple"/>
    <m/>
    <m/>
  </r>
  <r>
    <x v="1"/>
    <x v="3"/>
    <s v="Proecon II"/>
    <n v="2023"/>
    <n v="2028"/>
    <m/>
    <s v="?"/>
    <m/>
    <s v="Yes"/>
    <n v="1"/>
    <n v="0"/>
    <s v="- Co-fund inclusive development public partnership (IDPP)_x000a_- 50% grant component to assist companies with inclusive business models"/>
    <m/>
    <m/>
    <m/>
    <m/>
  </r>
  <r>
    <x v="1"/>
    <x v="4"/>
    <s v="Gorgongosa Restauration Project"/>
    <n v="2023"/>
    <n v="2028"/>
    <m/>
    <n v="22"/>
    <n v="4.4000000000000004"/>
    <s v="No"/>
    <n v="0"/>
    <n v="0"/>
    <s v="- Partnership with Gorongosa national park on food security and agroforestry"/>
    <s v="Gorongosa"/>
    <s v="Coffee, cashew, honey, beans"/>
    <m/>
    <m/>
  </r>
  <r>
    <x v="1"/>
    <x v="4"/>
    <s v="MAP"/>
    <n v="2019"/>
    <n v="2023"/>
    <m/>
    <n v="33"/>
    <n v="8.25"/>
    <s v="No"/>
    <n v="0"/>
    <n v="0"/>
    <s v=" - Water management"/>
    <s v="Nation-wide"/>
    <s v="VC agnostic"/>
    <m/>
    <m/>
  </r>
  <r>
    <x v="1"/>
    <x v="5"/>
    <s v="PROMAS"/>
    <n v="2024"/>
    <n v="2027"/>
    <m/>
    <n v="30"/>
    <n v="10"/>
    <s v="Yes"/>
    <n v="0.5"/>
    <n v="5"/>
    <s v="- Value chain development, food security, market system development approach"/>
    <s v="Nacala corridor"/>
    <s v="?"/>
    <m/>
    <m/>
  </r>
  <r>
    <x v="1"/>
    <x v="6"/>
    <s v="Multiple projects"/>
    <n v="2022"/>
    <n v="2027"/>
    <m/>
    <n v="50"/>
    <n v="10"/>
    <s v="No"/>
    <n v="0"/>
    <n v="0"/>
    <s v="- Processing facility for vegetables"/>
    <s v="Manica"/>
    <s v="Horticulture, fruits"/>
    <m/>
    <m/>
  </r>
  <r>
    <x v="1"/>
    <x v="7"/>
    <s v="Eco Farm"/>
    <n v="2022"/>
    <n v="2026"/>
    <m/>
    <n v="10"/>
    <n v="2.5"/>
    <m/>
    <n v="1"/>
    <m/>
    <m/>
    <m/>
    <m/>
    <m/>
    <m/>
  </r>
  <r>
    <x v="2"/>
    <x v="8"/>
    <s v="National budget"/>
    <n v="2022"/>
    <n v="2023"/>
    <m/>
    <n v="113"/>
    <n v="113"/>
    <s v="Yes"/>
    <n v="0.25"/>
    <n v="28.25"/>
    <s v="Yearly government budget for agriculture"/>
    <s v="Nation-wide"/>
    <s v="VC agnostic"/>
    <m/>
    <m/>
  </r>
  <r>
    <x v="2"/>
    <x v="9"/>
    <s v="Bank of Mozambique"/>
    <n v="2018"/>
    <n v="2023"/>
    <m/>
    <n v="6.26"/>
    <n v="1.252"/>
    <s v="Yes"/>
    <n v="0.75"/>
    <n v="0.93900000000000006"/>
    <s v="- Line of credit will be small and medium-sized enterprises and students who have just graduated from technical institutes"/>
    <s v="Tete"/>
    <s v="VC agnostic"/>
    <m/>
    <m/>
  </r>
  <r>
    <x v="3"/>
    <x v="10"/>
    <s v="Westfalia Moz II"/>
    <n v="2019"/>
    <n v="2020"/>
    <m/>
    <n v="2.8"/>
    <n v="2.8"/>
    <s v="Yes"/>
    <n v="0.75"/>
    <n v="2.0999999999999996"/>
    <s v="- Carbon finance direct Min 20mil investments_x000a_- Westfalia maybe?"/>
    <s v="Multiple"/>
    <s v="VC agnostic"/>
    <m/>
    <m/>
  </r>
  <r>
    <x v="3"/>
    <x v="11"/>
    <s v="Agri-hubs I"/>
    <n v="2021"/>
    <n v="2026"/>
    <m/>
    <n v="50"/>
    <n v="10"/>
    <s v="Yes"/>
    <n v="0.5"/>
    <n v="5"/>
    <s v="- Industrial zones are designed to create cost-efficient agro-processing hubs in areas of high agricultural potential_x000a_- Hired GAPI to support processors"/>
    <s v="Pemba, Lichinga corridor"/>
    <s v="Multiple (cereals, legumes, oilseeds)"/>
    <m/>
    <s v="Yes"/>
  </r>
  <r>
    <x v="3"/>
    <x v="11"/>
    <s v="Climate Insurance Finance and Resilience Project (CLINFIREP)"/>
    <n v="2021"/>
    <n v="2026"/>
    <m/>
    <n v="50"/>
    <n v="10"/>
    <s v="No"/>
    <n v="0"/>
    <n v="0"/>
    <s v="-  Promote the development of climate-resilient infrastructure and agricultural diversification using climate-smart agriculture practices to enhance Climate Resilience for sustained economic growth"/>
    <s v="Maputo Province, Gaza and Inhambane Province"/>
    <s v="VC agnostic"/>
    <m/>
    <m/>
  </r>
  <r>
    <x v="3"/>
    <x v="11"/>
    <s v="Agri-hubs II"/>
    <n v="2023"/>
    <n v="2028"/>
    <m/>
    <n v="50"/>
    <n v="10"/>
    <s v="Yes"/>
    <n v="0.25"/>
    <n v="2.5"/>
    <s v="- Economic Special Zone of Limpopo Valley ZEEAL"/>
    <s v="Limpopo"/>
    <s v="Multiple (rice, horticulture)"/>
    <m/>
    <m/>
  </r>
  <r>
    <x v="3"/>
    <x v="11"/>
    <s v="Lusophone Compactu fund"/>
    <n v="2018"/>
    <n v="2028"/>
    <m/>
    <n v="400"/>
    <n v="40"/>
    <s v="Yes"/>
    <n v="0.25"/>
    <n v="10"/>
    <s v="- Portuguese cooperation provides guarantee of 400mil_x000a_- AfDB provides the funds"/>
    <s v="Nation-wide"/>
    <s v="VC agnostic"/>
    <m/>
    <m/>
  </r>
  <r>
    <x v="3"/>
    <x v="12"/>
    <s v="RFEP"/>
    <n v="2018"/>
    <n v="2024"/>
    <m/>
    <n v="62"/>
    <n v="10.333333333333334"/>
    <s v="Yes"/>
    <n v="0.5"/>
    <n v="5.166666666666667"/>
    <s v="- Increase the availability and use of appropriate, affordable and innovative financial and technical support services_x000a_- Develop digital financial services for agricultural and rural finance products_x000a_- Rural agricultural and non-agricultural entrepreneurs will undergo training, and institutions working with the rural population will receive support_x000a_- The project also seeks to improve the creditworthiness of very poor rural people by improving their financial literacy and capacity"/>
    <s v="Nation-wide"/>
    <s v="VC agnostic"/>
    <m/>
    <m/>
  </r>
  <r>
    <x v="3"/>
    <x v="12"/>
    <s v="PROCAVA"/>
    <n v="2019"/>
    <n v="2030"/>
    <m/>
    <n v="60"/>
    <n v="5.4545454545454541"/>
    <s v="Yes"/>
    <n v="0.5"/>
    <n v="2.7272727272727271"/>
    <s v="- contribute to poverty reduction, improved food and nutrition security and resilient livelihoods for inclusive rural transformation. The development objective is to increase net incomes from climate-resilient agrifood value chains for rural women, men and youth"/>
    <s v="Nation-wide"/>
    <s v="horticulture commodities under irrigation; (ii) red meat (cattle and goats); (iii) poultry; (iv) cassava; and (v) legumes"/>
    <m/>
    <m/>
  </r>
  <r>
    <x v="3"/>
    <x v="12"/>
    <s v="Microbanco Futuro"/>
    <n v="2021"/>
    <n v="2022"/>
    <m/>
    <n v="2"/>
    <n v="2"/>
    <s v="Yes"/>
    <n v="1"/>
    <n v="2"/>
    <s v="-Direct credit line"/>
    <s v="?"/>
    <s v="?"/>
    <m/>
    <m/>
  </r>
  <r>
    <x v="3"/>
    <x v="13"/>
    <s v="Rural finance project"/>
    <n v="2023"/>
    <n v="2026"/>
    <m/>
    <n v="12"/>
    <n v="4"/>
    <s v="Yes"/>
    <n v="1"/>
    <n v="4"/>
    <s v="- Finance for value chain development"/>
    <s v="Multiple"/>
    <s v="Multiple"/>
    <m/>
    <m/>
  </r>
  <r>
    <x v="3"/>
    <x v="13"/>
    <s v="Agricultural credit line"/>
    <n v="2021"/>
    <n v="2024"/>
    <m/>
    <n v="8"/>
    <n v="2.6666666666666665"/>
    <s v="Yes"/>
    <n v="1"/>
    <n v="2.6666666666666665"/>
    <s v="- With Mozabanco, Societe Generale, Microbanco Confiança"/>
    <s v="?"/>
    <s v="?"/>
    <s v="16.7M for SMEs until 2024 as well"/>
    <m/>
  </r>
  <r>
    <x v="3"/>
    <x v="13"/>
    <s v="New Agricultural credit line"/>
    <n v="2024"/>
    <n v="2027"/>
    <m/>
    <n v="57.2"/>
    <n v="19.066666666666666"/>
    <s v="Yes"/>
    <n v="1"/>
    <n v="19.066666666666666"/>
    <s v="- Working capital facility to the agrisector that includes investment loans and collateral to banks; facility intends to provide working capital and CAPEX lines for agribusinesses with in/out-grower schemes _x000a_- Talking with central bank to get to 10% of interest rates_x000a_- Combination of loans and grants _x000a_"/>
    <s v="Nation-wide, with focus on Beira corridor"/>
    <s v="VC agnostic"/>
    <s v="40M EUR for credit lines + 12M for collaterals/guarantees for insurance &amp; consulting"/>
    <m/>
  </r>
  <r>
    <x v="3"/>
    <x v="14"/>
    <s v="Macadamia, Banana"/>
    <n v="2010"/>
    <n v="2023"/>
    <m/>
    <n v="26"/>
    <n v="2"/>
    <s v="Yes"/>
    <n v="1"/>
    <n v="2"/>
    <m/>
    <m/>
    <m/>
    <m/>
    <m/>
  </r>
  <r>
    <x v="4"/>
    <x v="15"/>
    <s v="GAPI"/>
    <s v="?"/>
    <s v="?"/>
    <m/>
    <n v="5.75"/>
    <m/>
    <s v="Yes"/>
    <n v="1"/>
    <n v="0"/>
    <s v="- Main target is SME_x000a_- Tried to create equity investment fund_x000a_- Used to work with DFID_x000a_- Many small facilities"/>
    <s v="?"/>
    <s v="?"/>
    <m/>
    <m/>
  </r>
  <r>
    <x v="4"/>
    <x v="16"/>
    <s v="Loans"/>
    <s v="?"/>
    <s v="?"/>
    <m/>
    <s v="?"/>
    <m/>
    <m/>
    <m/>
    <n v="0"/>
    <s v="?"/>
    <s v="?"/>
    <s v="?"/>
    <m/>
    <m/>
  </r>
  <r>
    <x v="4"/>
    <x v="17"/>
    <s v="Loans"/>
    <s v="?"/>
    <s v="?"/>
    <m/>
    <s v="?"/>
    <m/>
    <m/>
    <m/>
    <n v="0"/>
    <s v="?"/>
    <s v="?"/>
    <s v="?"/>
    <m/>
    <m/>
  </r>
  <r>
    <x v="4"/>
    <x v="18"/>
    <s v="Access Bank Mozambique"/>
    <s v="?"/>
    <s v="?"/>
    <m/>
    <s v="?"/>
    <m/>
    <s v="Yes"/>
    <n v="1"/>
    <n v="0"/>
    <s v="-Works with M-PESA_x000a_- Agricultural products: overdraft facility for large offtakers and SME aggregators"/>
    <s v="?"/>
    <s v="?"/>
    <m/>
    <m/>
  </r>
  <r>
    <x v="4"/>
    <x v="19"/>
    <s v="Credit portfolio in Agriculture"/>
    <n v="2021"/>
    <n v="2022"/>
    <m/>
    <n v="19.581182714889618"/>
    <n v="19.581182714889618"/>
    <s v="Yes"/>
    <n v="1"/>
    <n v="19.581182714889618"/>
    <m/>
    <s v="Nation-wide"/>
    <s v="VC agnostic"/>
    <m/>
    <m/>
  </r>
  <r>
    <x v="4"/>
    <x v="20"/>
    <s v="Credit portfolio in Agriculture"/>
    <n v="2021"/>
    <n v="2022"/>
    <m/>
    <n v="15.284233599498984"/>
    <n v="15.284233599498984"/>
    <s v="Yes"/>
    <n v="1"/>
    <n v="15.284233599498984"/>
    <m/>
    <s v="Nation-wide"/>
    <s v="VC agnostic"/>
    <m/>
    <m/>
  </r>
  <r>
    <x v="4"/>
    <x v="21"/>
    <s v="Credit portfolio in Agriculture"/>
    <n v="2021"/>
    <n v="2022"/>
    <m/>
    <n v="13.812509785501801"/>
    <n v="13.812509785501801"/>
    <s v="Yes"/>
    <n v="1"/>
    <n v="13.812509785501801"/>
    <m/>
    <s v="Nation-wide"/>
    <s v="VC agnostic"/>
    <m/>
    <m/>
  </r>
  <r>
    <x v="4"/>
    <x v="22"/>
    <s v="Credit portfolio in Agriculture"/>
    <n v="2021"/>
    <n v="2022"/>
    <m/>
    <n v="6.9757945827462029"/>
    <n v="6.9757945827462029"/>
    <s v="Yes"/>
    <n v="1"/>
    <n v="6.9757945827462029"/>
    <m/>
    <s v="Nation-wide"/>
    <s v="VC agnostic"/>
    <m/>
    <m/>
  </r>
  <r>
    <x v="4"/>
    <x v="23"/>
    <s v="Credit portfolio in Agriculture"/>
    <n v="2021"/>
    <n v="2022"/>
    <m/>
    <n v="24.77849309534993"/>
    <n v="24.77849309534993"/>
    <s v="Yes"/>
    <n v="1"/>
    <n v="24.77849309534993"/>
    <m/>
    <s v="Nation-wide"/>
    <s v="VC agnostic"/>
    <m/>
    <m/>
  </r>
  <r>
    <x v="4"/>
    <x v="24"/>
    <s v="Credit portfolio in Agriculture"/>
    <n v="2021"/>
    <n v="2022"/>
    <m/>
    <n v="12.349945201189918"/>
    <n v="12.349945201189918"/>
    <s v="Yes"/>
    <n v="1"/>
    <n v="12.349945201189918"/>
    <m/>
    <s v="Nation-wide"/>
    <s v="VC agnostic"/>
    <m/>
    <m/>
  </r>
  <r>
    <x v="4"/>
    <x v="25"/>
    <s v="Credit portfolio in Agriculture"/>
    <n v="2021"/>
    <n v="2022"/>
    <m/>
    <n v="20.597810787537188"/>
    <n v="20.597810787537188"/>
    <s v="Yes"/>
    <n v="1"/>
    <n v="20.597810787537188"/>
    <m/>
    <s v="Nation-wide"/>
    <s v="VC agnostic"/>
    <m/>
    <m/>
  </r>
  <r>
    <x v="5"/>
    <x v="26"/>
    <s v="Tabela de Projectos APIEX"/>
    <n v="2012"/>
    <n v="2022"/>
    <m/>
    <n v="909.32567110276534"/>
    <n v="90.932567110276537"/>
    <s v="Yes"/>
    <n v="1"/>
    <n v="90.932567110276537"/>
    <s v="Total FDI investment in agribusinesses projects approved by APIEX"/>
    <s v="Nation-wide"/>
    <s v="VC agnostic"/>
    <m/>
    <m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2">
  <r>
    <x v="0"/>
    <s v="World Bank"/>
    <s v="SUSTENTA / Agriculture and Natural Resources Landscape Management Project"/>
    <n v="2019"/>
    <x v="0"/>
    <m/>
    <x v="0"/>
    <n v="15"/>
    <s v="Yes"/>
    <n v="0.75"/>
    <n v="11.25"/>
    <s v="- Integrate rural households into sustainable agriculture and forest-based value chains _x000a_- Provide immediate and effective response to eligible crisis or emergency_x000a_- 60% grant and 40% loan (backed by a partial guarantee)_x000a_"/>
    <x v="0"/>
    <s v="VC agnostic"/>
    <m/>
    <m/>
  </r>
  <r>
    <x v="0"/>
    <s v="World Bank"/>
    <s v="Northern Rural Resilience Project"/>
    <n v="2021"/>
    <x v="0"/>
    <m/>
    <x v="1"/>
    <n v="75"/>
    <s v="No"/>
    <n v="0"/>
    <n v="0"/>
    <s v="- Credit to support the government benefitting 619,000 people in 300 communities by improving livelihoods for rural communities"/>
    <x v="1"/>
    <s v="VC agnostic"/>
    <m/>
    <m/>
  </r>
  <r>
    <x v="0"/>
    <s v="World Bank"/>
    <s v="Integrated Growth Poles (Catalytic Fund II, III, IV)"/>
    <n v="2013"/>
    <x v="1"/>
    <m/>
    <x v="2"/>
    <n v="22.857142857142858"/>
    <s v="Yes"/>
    <n v="0.5"/>
    <n v="11.428571428571429"/>
    <s v="- Focusing on locations with high growth potential (called “growth poles”), investments in critical infrastructures, targeted policy and institutional reforms, and firm-level support combined to increase farm- and firm-level productivity, improve incomes, create better jobs, and prompt positive spillovers to the local and broader economy_x000a_- Support SHF at scale by partnering them with large anchor firms under an Innovation and Demonstration Catalytic Fund (FCID)_x000a_- Implemented by the Zambezi Valley Development Agency."/>
    <x v="2"/>
    <s v="VC agnostic"/>
    <m/>
    <m/>
  </r>
  <r>
    <x v="0"/>
    <s v="World Bank"/>
    <s v="Mais Oportunidades/Access to Finance and Economic Opportunities Project"/>
    <n v="2023"/>
    <x v="2"/>
    <m/>
    <x v="3"/>
    <n v="50"/>
    <s v="Yes"/>
    <n v="0.75"/>
    <n v="37.5"/>
    <s v="- Addressing economic shocks and market constraints that prevent MSMEs and individual from accessing and using financial services and taking advantage of economic opportunities"/>
    <x v="0"/>
    <s v="VC agnostic"/>
    <s v="Arbitrarily divided total amount for 5 countries by 5 to get Moz amount"/>
    <m/>
  </r>
  <r>
    <x v="0"/>
    <s v="World Bank"/>
    <s v="Economic Linkages for Diversification/PLED"/>
    <n v="2021"/>
    <x v="3"/>
    <m/>
    <x v="3"/>
    <n v="50"/>
    <s v="Yes"/>
    <n v="0.5"/>
    <n v="25"/>
    <s v="-strengthen the performance of Micro, Small and Medium Enterprises (MSMEs) in Mozambique through economic linkages"/>
    <x v="0"/>
    <s v="VC agnostic"/>
    <m/>
    <m/>
  </r>
  <r>
    <x v="0"/>
    <s v="World Bank"/>
    <s v="Catalytic Fund (part of Projeto de Comercio y Conectividade de Africa Australe)"/>
    <n v="2022"/>
    <x v="4"/>
    <m/>
    <x v="4"/>
    <n v="1.375"/>
    <s v="Yes"/>
    <n v="0.7"/>
    <n v="0.96249999999999991"/>
    <s v="- Implemented by MTC and ADVZ_x000a_- 80% grant, max 750k USD_x000a_- 11mil is Catalytic Fund_x000a_- Agro-rural parks component and logistic hubs"/>
    <x v="2"/>
    <s v="VC agnostic"/>
    <m/>
    <m/>
  </r>
  <r>
    <x v="0"/>
    <s v="World Bank"/>
    <s v="IDA Recovery Fund"/>
    <n v="2019"/>
    <x v="0"/>
    <m/>
    <x v="5"/>
    <n v="32.5"/>
    <s v="No"/>
    <n v="0"/>
    <n v="0"/>
    <s v="-Recovery of public and private infrastructure, restore livelihoods, and strengthen climate resilience in the areas most affected by the Cyclones Idai and Kenneth"/>
    <x v="0"/>
    <s v="VC agnostic"/>
    <m/>
    <m/>
  </r>
  <r>
    <x v="0"/>
    <s v="World Bank"/>
    <s v="SREP Food Security Additional Financing: PROSUL, Biofund"/>
    <n v="2022"/>
    <x v="5"/>
    <m/>
    <x v="6"/>
    <n v="13.5"/>
    <s v="Yes"/>
    <n v="0.5"/>
    <n v="6.75"/>
    <s v="-To improve the performance of targeted small agriculture producers and AgriMSMEs and improve natural resources management practices in selected project areas."/>
    <x v="0"/>
    <s v="VC agnostic"/>
    <m/>
    <m/>
  </r>
  <r>
    <x v="0"/>
    <s v="World Bank"/>
    <s v="Sustainable Rural Economy Program"/>
    <n v="2021"/>
    <x v="0"/>
    <m/>
    <x v="1"/>
    <n v="75"/>
    <s v="Yes"/>
    <n v="0.25"/>
    <n v="18.75"/>
    <s v="- agriculture productivity and market access, ( small producers to increase productivity and their access to input and output markets, and for AgriMSMEs to increase their sales); fisheries productivity and market access_x000a_-  enhanced land, forests, and conservation area management; and enhanced fisheries monitoring, control, and surveillance_x000a_- policy and institutional support, program management_x000a_- immediate response to crises or emergencies, which can result from events such as climatic shocks, extreme-weather events"/>
    <x v="0"/>
    <s v="VC agnostic"/>
    <m/>
    <m/>
  </r>
  <r>
    <x v="0"/>
    <s v="World Bank"/>
    <s v="Irriga"/>
    <n v="2018"/>
    <x v="0"/>
    <m/>
    <x v="7"/>
    <n v="11"/>
    <s v="No"/>
    <n v="0"/>
    <n v="0"/>
    <s v="-Irrigated Agriculture and Market Access Project for Smallholder Farmers aiming to improve rural livelihoods by increasing productivity, production, and access to markets."/>
    <x v="0"/>
    <s v="VC agnostic"/>
    <m/>
    <m/>
  </r>
  <r>
    <x v="0"/>
    <s v="World Bank"/>
    <s v="Mozrural"/>
    <n v="2023"/>
    <x v="6"/>
    <m/>
    <x v="8"/>
    <n v="6"/>
    <s v="Yes"/>
    <n v="1"/>
    <n v="6"/>
    <m/>
    <x v="0"/>
    <m/>
    <m/>
    <m/>
  </r>
  <r>
    <x v="1"/>
    <s v="EU"/>
    <s v="DELPAZ"/>
    <n v="2021"/>
    <x v="7"/>
    <m/>
    <x v="8"/>
    <n v="7.5"/>
    <s v="No"/>
    <n v="0"/>
    <n v="0"/>
    <s v="-Local economic development in communities previously affected by conflict"/>
    <x v="3"/>
    <s v="VC agnostic"/>
    <m/>
    <m/>
  </r>
  <r>
    <x v="1"/>
    <s v="USAID"/>
    <s v="MCC Compact II (Catalytic Fund)"/>
    <n v="2023"/>
    <x v="6"/>
    <m/>
    <x v="9"/>
    <n v="100"/>
    <s v="Yes"/>
    <n v="0.2"/>
    <n v="20"/>
    <s v="-Promotion of Investment in Commercial Agriculture_x000a_- Connectivity and Rural Transport_x000a_- Climate Change and Coastal Development"/>
    <x v="0"/>
    <s v="VC agnostic"/>
    <m/>
    <m/>
  </r>
  <r>
    <x v="1"/>
    <s v="USAID"/>
    <s v="PREMIER"/>
    <n v="2022"/>
    <x v="3"/>
    <m/>
    <x v="10"/>
    <n v="5.0999999999999996"/>
    <s v="Yes"/>
    <n v="1"/>
    <n v="5.0999999999999996"/>
    <s v="- Increase agribased income_x000a_- Increase agribusinesses profitablity_x000a_- Expand access to market for agri SMEs_x000a_- Increase access to finance for agri SMEs"/>
    <x v="4"/>
    <s v="?"/>
    <m/>
    <m/>
  </r>
  <r>
    <x v="1"/>
    <s v="USAID"/>
    <s v="Resilient Coastal Communities"/>
    <n v="2022"/>
    <x v="3"/>
    <m/>
    <x v="11"/>
    <n v="5"/>
    <s v="Yes"/>
    <n v="0.25"/>
    <n v="1.25"/>
    <s v="- Food security, job creation, _x000a_- Climate resilience_x000a_- Coastal conservation"/>
    <x v="5"/>
    <m/>
    <m/>
    <m/>
  </r>
  <r>
    <x v="1"/>
    <s v="USAID"/>
    <s v="RESINA"/>
    <n v="2022"/>
    <x v="3"/>
    <m/>
    <x v="12"/>
    <n v="5.9"/>
    <s v="No"/>
    <n v="0"/>
    <n v="0"/>
    <s v="- Increase farm productivity_x000a_- Share risks with private sector for vulnerable households_x000a_- Incorporate women and youth"/>
    <x v="6"/>
    <s v="?"/>
    <m/>
    <m/>
  </r>
  <r>
    <x v="1"/>
    <s v="USAID"/>
    <s v="DFC"/>
    <n v="2021"/>
    <x v="8"/>
    <m/>
    <x v="13"/>
    <n v="1.65"/>
    <s v="Yes"/>
    <n v="1"/>
    <n v="1.65"/>
    <s v="- Increase access to innovative finance for SMEs to strengthen productivity, improve business efficiency and increase food security_x000a_- Support women-owned businesses"/>
    <x v="0"/>
    <s v="VC agnostic"/>
    <m/>
    <m/>
  </r>
  <r>
    <x v="1"/>
    <s v="USAID"/>
    <s v="ATI"/>
    <n v="2021"/>
    <x v="5"/>
    <m/>
    <x v="14"/>
    <n v="1"/>
    <s v="Yes"/>
    <n v="1"/>
    <n v="1"/>
    <s v="- Support Moz companies creating partnerships with SA companies to export to other African countries and US"/>
    <x v="0"/>
    <s v="VC agnostic"/>
    <m/>
    <m/>
  </r>
  <r>
    <x v="1"/>
    <s v="USAID"/>
    <s v="Speed"/>
    <n v="2022"/>
    <x v="7"/>
    <m/>
    <x v="15"/>
    <n v="13.333333333333334"/>
    <s v="No"/>
    <n v="0"/>
    <n v="0"/>
    <s v=" - Technical assistance on agriculture in government_x000a_- Institutional support_x000a_- Research for private sector and government"/>
    <x v="0"/>
    <s v="VC agnostic"/>
    <m/>
    <m/>
  </r>
  <r>
    <x v="1"/>
    <s v="USAID"/>
    <s v="RESINA"/>
    <n v="2023"/>
    <x v="6"/>
    <m/>
    <x v="8"/>
    <n v="6"/>
    <s v="Yes"/>
    <n v="1"/>
    <n v="6"/>
    <m/>
    <x v="4"/>
    <m/>
    <m/>
    <m/>
  </r>
  <r>
    <x v="1"/>
    <s v="GIZ"/>
    <s v="VAMOZ"/>
    <n v="2023"/>
    <x v="6"/>
    <m/>
    <x v="16"/>
    <n v="1.9"/>
    <s v="Yes"/>
    <n v="0.5"/>
    <n v="0.95"/>
    <s v="- Value chain development"/>
    <x v="7"/>
    <s v="Multiple"/>
    <m/>
    <m/>
  </r>
  <r>
    <x v="1"/>
    <s v="GIZ"/>
    <s v="Proecon II"/>
    <n v="2023"/>
    <x v="6"/>
    <m/>
    <x v="17"/>
    <m/>
    <s v="Yes"/>
    <n v="0.75"/>
    <n v="0"/>
    <s v="- Co-fund inclusive development public partnership (IDPP)_x000a_- 50% grant component to assist companies with inclusive business models"/>
    <x v="8"/>
    <m/>
    <m/>
    <m/>
  </r>
  <r>
    <x v="1"/>
    <s v="EKN"/>
    <s v="Gorgongosa Restauration Project"/>
    <n v="2023"/>
    <x v="6"/>
    <m/>
    <x v="18"/>
    <n v="4.4000000000000004"/>
    <s v="No"/>
    <n v="0"/>
    <n v="0"/>
    <s v="- Partnership with Gorongosa national park on food security and agroforestry"/>
    <x v="9"/>
    <s v="Coffee, cashew, honey, beans"/>
    <m/>
    <m/>
  </r>
  <r>
    <x v="1"/>
    <s v="EKN"/>
    <s v="MAP"/>
    <n v="2019"/>
    <x v="0"/>
    <m/>
    <x v="19"/>
    <n v="8.25"/>
    <s v="No"/>
    <n v="0"/>
    <n v="0"/>
    <s v=" - Water management"/>
    <x v="0"/>
    <s v="VC agnostic"/>
    <m/>
    <m/>
  </r>
  <r>
    <x v="1"/>
    <s v="SDC"/>
    <s v="PROMAS"/>
    <n v="2024"/>
    <x v="3"/>
    <m/>
    <x v="8"/>
    <n v="10"/>
    <s v="Yes"/>
    <n v="0.5"/>
    <n v="5"/>
    <s v="- Value chain development, food security, market system development approach"/>
    <x v="4"/>
    <s v="?"/>
    <m/>
    <m/>
  </r>
  <r>
    <x v="1"/>
    <s v="AICS"/>
    <s v="Multiple projects"/>
    <n v="2022"/>
    <x v="3"/>
    <m/>
    <x v="20"/>
    <n v="10"/>
    <s v="No"/>
    <n v="0"/>
    <n v="0"/>
    <s v="- Processing facility for vegetables"/>
    <x v="10"/>
    <s v="Horticulture, fruits"/>
    <m/>
    <m/>
  </r>
  <r>
    <x v="1"/>
    <s v="DFC"/>
    <s v="Eco Farm"/>
    <n v="2022"/>
    <x v="3"/>
    <m/>
    <x v="21"/>
    <n v="2"/>
    <s v="Yes"/>
    <n v="1"/>
    <n v="2"/>
    <m/>
    <x v="11"/>
    <m/>
    <m/>
    <m/>
  </r>
  <r>
    <x v="1"/>
    <s v="Netherland"/>
    <s v="Agriculture and Processing with PNG"/>
    <n v="2023"/>
    <x v="6"/>
    <m/>
    <x v="22"/>
    <n v="4"/>
    <s v="Yes"/>
    <n v="1"/>
    <n v="4"/>
    <m/>
    <x v="11"/>
    <m/>
    <m/>
    <m/>
  </r>
  <r>
    <x v="1"/>
    <s v="Netherland"/>
    <s v="Agriculture and Processing with TNS-ADVZ"/>
    <n v="2023"/>
    <x v="6"/>
    <m/>
    <x v="8"/>
    <n v="6"/>
    <s v="Yes"/>
    <n v="1"/>
    <n v="6"/>
    <m/>
    <x v="11"/>
    <s v="Yes"/>
    <m/>
    <m/>
  </r>
  <r>
    <x v="2"/>
    <s v="EU"/>
    <s v="Promove-Agribiz"/>
    <n v="2018"/>
    <x v="7"/>
    <m/>
    <x v="0"/>
    <n v="8.5714285714285712"/>
    <s v="Yes"/>
    <n v="1"/>
    <n v="8.5714285714285712"/>
    <s v="Beira Corridor"/>
    <x v="4"/>
    <m/>
    <m/>
    <m/>
  </r>
  <r>
    <x v="2"/>
    <s v="EU"/>
    <s v="GV4G"/>
    <n v="2025"/>
    <x v="4"/>
    <m/>
    <x v="23"/>
    <n v="14"/>
    <s v="Yes"/>
    <n v="1"/>
    <n v="14"/>
    <m/>
    <x v="12"/>
    <m/>
    <m/>
    <m/>
  </r>
  <r>
    <x v="2"/>
    <s v="EU"/>
    <s v="DELPAZ"/>
    <n v="2022"/>
    <x v="3"/>
    <m/>
    <x v="8"/>
    <n v="6"/>
    <s v="Yes"/>
    <n v="0.6"/>
    <n v="3.5999999999999996"/>
    <m/>
    <x v="11"/>
    <m/>
    <m/>
    <m/>
  </r>
  <r>
    <x v="3"/>
    <s v="UNIDO"/>
    <s v="VALOR+"/>
    <n v="2024"/>
    <x v="2"/>
    <m/>
    <x v="21"/>
    <n v="2"/>
    <s v="Yes"/>
    <n v="1"/>
    <n v="2"/>
    <m/>
    <x v="11"/>
    <m/>
    <m/>
    <m/>
  </r>
  <r>
    <x v="1"/>
    <s v="FCDO"/>
    <s v="Carbon Finance and Resllience"/>
    <n v="2024"/>
    <x v="2"/>
    <m/>
    <x v="24"/>
    <n v="3"/>
    <s v="Yes"/>
    <n v="1"/>
    <n v="3"/>
    <m/>
    <x v="11"/>
    <m/>
    <m/>
    <m/>
  </r>
  <r>
    <x v="1"/>
    <s v="FCDO"/>
    <s v="MAVI"/>
    <n v="2024"/>
    <x v="2"/>
    <m/>
    <x v="8"/>
    <n v="6"/>
    <s v="Yes"/>
    <n v="1"/>
    <n v="6"/>
    <m/>
    <x v="11"/>
    <m/>
    <m/>
    <m/>
  </r>
  <r>
    <x v="4"/>
    <s v="Government"/>
    <s v="National budget"/>
    <n v="2022"/>
    <x v="0"/>
    <m/>
    <x v="25"/>
    <n v="113"/>
    <s v="Yes"/>
    <n v="1"/>
    <n v="113"/>
    <s v="Yearly government budget for agriculture"/>
    <x v="0"/>
    <s v="VC agnostic"/>
    <m/>
    <m/>
  </r>
  <r>
    <x v="4"/>
    <s v="Bank of Mozambique"/>
    <s v="Bank of Mozambique"/>
    <n v="2018"/>
    <x v="0"/>
    <m/>
    <x v="26"/>
    <n v="1.252"/>
    <s v="Yes"/>
    <n v="0.75"/>
    <n v="0.93900000000000006"/>
    <s v="- Line of credit will be small and medium-sized enterprises and students who have just graduated from technical institutes"/>
    <x v="13"/>
    <s v="VC agnostic"/>
    <m/>
    <m/>
  </r>
  <r>
    <x v="5"/>
    <s v="IFC"/>
    <s v="Westfalia Moz II"/>
    <n v="2019"/>
    <x v="1"/>
    <m/>
    <x v="27"/>
    <n v="2.8"/>
    <s v="Yes"/>
    <n v="1"/>
    <n v="2.8"/>
    <s v="- Carbon finance direct Min 20mil investments_x000a_- Westfalia maybe?"/>
    <x v="7"/>
    <s v="VC agnostic"/>
    <m/>
    <m/>
  </r>
  <r>
    <x v="5"/>
    <s v="AfDB"/>
    <s v="Agri-hubs I"/>
    <n v="2021"/>
    <x v="5"/>
    <m/>
    <x v="20"/>
    <n v="10"/>
    <s v="Yes"/>
    <n v="0.5"/>
    <n v="5"/>
    <s v="- Industrial zones are designed to create cost-efficient agro-processing hubs in areas of high agricultural potential_x000a_- Hired GAPI to support processors"/>
    <x v="14"/>
    <s v="Multiple (cereals, legumes, oilseeds)"/>
    <m/>
    <s v="Yes"/>
  </r>
  <r>
    <x v="5"/>
    <s v="AfDB"/>
    <s v="Climate Insurance Finance and Resilience Project (CLINFIREP)"/>
    <n v="2021"/>
    <x v="5"/>
    <m/>
    <x v="20"/>
    <n v="10"/>
    <s v="No"/>
    <n v="0"/>
    <n v="0"/>
    <s v="-  Promote the development of climate-resilient infrastructure and agricultural diversification using climate-smart agriculture practices to enhance Climate Resilience for sustained economic growth"/>
    <x v="15"/>
    <s v="VC agnostic"/>
    <m/>
    <m/>
  </r>
  <r>
    <x v="5"/>
    <s v="AfDB"/>
    <s v="Agri-hubs II"/>
    <n v="2023"/>
    <x v="6"/>
    <m/>
    <x v="20"/>
    <n v="10"/>
    <s v="Yes"/>
    <n v="0.5"/>
    <n v="5"/>
    <s v="- Economic Special Zone of Limpopo Valley ZEEAL"/>
    <x v="16"/>
    <s v="Multiple (rice, horticulture)"/>
    <m/>
    <m/>
  </r>
  <r>
    <x v="5"/>
    <s v="AfDB"/>
    <s v="Lusophone Compactu fund"/>
    <n v="2018"/>
    <x v="6"/>
    <m/>
    <x v="28"/>
    <n v="40"/>
    <s v="Yes"/>
    <n v="0.25"/>
    <n v="10"/>
    <s v="- Portuguese cooperation provides guarantee of 400mil_x000a_- AfDB provides the funds"/>
    <x v="0"/>
    <s v="VC agnostic"/>
    <m/>
    <m/>
  </r>
  <r>
    <x v="5"/>
    <s v="IFAD"/>
    <s v="REFP (finance and microfinance)"/>
    <n v="2018"/>
    <x v="9"/>
    <m/>
    <x v="29"/>
    <n v="10.333333333333334"/>
    <s v="Yes"/>
    <n v="0.5"/>
    <n v="5.166666666666667"/>
    <s v="- Increase the availability and use of appropriate, affordable and innovative financial and technical support services_x000a_- Develop digital financial services for agricultural and rural finance products_x000a_- Rural agricultural and non-agricultural entrepreneurs will undergo training, and institutions working with the rural population will receive support_x000a_- The project also seeks to improve the creditworthiness of very poor rural people by improving their financial literacy and capacity"/>
    <x v="0"/>
    <s v="VC agnostic"/>
    <m/>
    <m/>
  </r>
  <r>
    <x v="5"/>
    <s v="IFAD"/>
    <s v="PROCAVA"/>
    <n v="2019"/>
    <x v="4"/>
    <m/>
    <x v="0"/>
    <n v="5.4545454545454541"/>
    <s v="Yes"/>
    <n v="0.75"/>
    <n v="4.0909090909090908"/>
    <s v="- contribute to poverty reduction, improved food and nutrition security and resilient livelihoods for inclusive rural transformation. The development objective is to increase net incomes from climate-resilient agrifood value chains for rural women, men and youth"/>
    <x v="0"/>
    <s v="horticulture commodities under irrigation; (ii) red meat (cattle and goats); (iii) poultry; (iv) cassava; and (v) legumes"/>
    <m/>
    <m/>
  </r>
  <r>
    <x v="5"/>
    <s v="IFAD"/>
    <s v="Microbanco Futuro"/>
    <n v="2021"/>
    <x v="10"/>
    <m/>
    <x v="30"/>
    <n v="2"/>
    <s v="Yes"/>
    <n v="1"/>
    <n v="2"/>
    <s v="-Direct credit line"/>
    <x v="17"/>
    <s v="?"/>
    <m/>
    <m/>
  </r>
  <r>
    <x v="5"/>
    <s v="KfW"/>
    <s v="Rural finance project"/>
    <n v="2023"/>
    <x v="5"/>
    <m/>
    <x v="31"/>
    <n v="4"/>
    <s v="Yes"/>
    <n v="1"/>
    <n v="4"/>
    <s v="- Finance for value chain development"/>
    <x v="7"/>
    <s v="Multiple"/>
    <m/>
    <m/>
  </r>
  <r>
    <x v="5"/>
    <s v="KfW"/>
    <s v="Agricultural credit line"/>
    <n v="2021"/>
    <x v="9"/>
    <m/>
    <x v="32"/>
    <n v="2.6666666666666665"/>
    <s v="Yes"/>
    <n v="1"/>
    <n v="2.6666666666666665"/>
    <s v="- With Mozabanco, Societe Generale, Microbanco Confiança"/>
    <x v="17"/>
    <s v="?"/>
    <s v="16.7M for SMEs until 2024 as well"/>
    <m/>
  </r>
  <r>
    <x v="5"/>
    <s v="KfW"/>
    <s v="New Agricultural credit line"/>
    <n v="2024"/>
    <x v="3"/>
    <m/>
    <x v="31"/>
    <n v="4"/>
    <s v="Yes"/>
    <n v="1"/>
    <n v="4"/>
    <s v="- Working capital facility to the agrisector that includes investment loans and collateral to banks; facility intends to provide working capital and CAPEX lines for agribusinesses with in/out-grower schemes _x000a_- Talking with central bank to get to 10% of interest rates_x000a_- Combination of loans and grants _x000a_"/>
    <x v="18"/>
    <s v="VC agnostic"/>
    <s v="40M EUR for credit lines + 12M for collaterals/guarantees for insurance &amp; consulting"/>
    <m/>
  </r>
  <r>
    <x v="5"/>
    <s v="Silverstreet Capital"/>
    <s v="Macadamia, Banana"/>
    <n v="2010"/>
    <x v="0"/>
    <m/>
    <x v="33"/>
    <n v="2"/>
    <s v="Yes"/>
    <n v="1"/>
    <n v="2"/>
    <m/>
    <x v="8"/>
    <m/>
    <m/>
    <m/>
  </r>
  <r>
    <x v="6"/>
    <s v="GAPI"/>
    <s v="GAPI"/>
    <s v="?"/>
    <x v="11"/>
    <m/>
    <x v="34"/>
    <m/>
    <s v="Yes"/>
    <n v="1"/>
    <n v="0"/>
    <s v="- Main target is SME_x000a_- Tried to create equity investment fund_x000a_- Used to work with DFID_x000a_- Many small facilities"/>
    <x v="17"/>
    <s v="?"/>
    <m/>
    <m/>
  </r>
  <r>
    <x v="6"/>
    <s v="M-PESA"/>
    <s v="Loans"/>
    <s v="?"/>
    <x v="11"/>
    <m/>
    <x v="17"/>
    <m/>
    <m/>
    <m/>
    <n v="0"/>
    <s v="?"/>
    <x v="17"/>
    <s v="?"/>
    <m/>
    <m/>
  </r>
  <r>
    <x v="6"/>
    <s v="e-Mola"/>
    <s v="Loans"/>
    <s v="?"/>
    <x v="11"/>
    <m/>
    <x v="17"/>
    <m/>
    <m/>
    <m/>
    <n v="0"/>
    <s v="?"/>
    <x v="17"/>
    <s v="?"/>
    <m/>
    <m/>
  </r>
  <r>
    <x v="6"/>
    <s v="Access Bank Mozambique"/>
    <s v="Access Bank Mozambique"/>
    <s v="?"/>
    <x v="11"/>
    <m/>
    <x v="17"/>
    <m/>
    <s v="Yes"/>
    <n v="1"/>
    <n v="0"/>
    <s v="-Works with M-PESA_x000a_- Agricultural products: overdraft facility for large offtakers and SME aggregators"/>
    <x v="17"/>
    <s v="?"/>
    <m/>
    <m/>
  </r>
  <r>
    <x v="6"/>
    <s v="BCI"/>
    <s v="Credit portfolio in Agriculture"/>
    <n v="2021"/>
    <x v="10"/>
    <m/>
    <x v="35"/>
    <n v="19.581182714889618"/>
    <s v="Yes"/>
    <n v="1"/>
    <n v="19.581182714889618"/>
    <m/>
    <x v="0"/>
    <s v="VC agnostic"/>
    <m/>
    <m/>
  </r>
  <r>
    <x v="6"/>
    <s v="BIM"/>
    <s v="Credit portfolio in Agriculture"/>
    <n v="2021"/>
    <x v="10"/>
    <m/>
    <x v="36"/>
    <n v="15.284233599498984"/>
    <s v="Yes"/>
    <n v="1"/>
    <n v="15.284233599498984"/>
    <m/>
    <x v="0"/>
    <s v="VC agnostic"/>
    <m/>
    <m/>
  </r>
  <r>
    <x v="6"/>
    <s v="ABSA"/>
    <s v="Credit portfolio in Agriculture"/>
    <n v="2021"/>
    <x v="10"/>
    <m/>
    <x v="37"/>
    <n v="13.812509785501801"/>
    <s v="Yes"/>
    <n v="1"/>
    <n v="13.812509785501801"/>
    <m/>
    <x v="0"/>
    <s v="VC agnostic"/>
    <m/>
    <m/>
  </r>
  <r>
    <x v="6"/>
    <s v="MozaBanco"/>
    <s v="Credit portfolio in Agriculture"/>
    <n v="2021"/>
    <x v="10"/>
    <m/>
    <x v="38"/>
    <n v="6.9757945827462029"/>
    <s v="Yes"/>
    <n v="1"/>
    <n v="6.9757945827462029"/>
    <m/>
    <x v="0"/>
    <s v="VC agnostic"/>
    <m/>
    <m/>
  </r>
  <r>
    <x v="6"/>
    <s v="Standard"/>
    <s v="Credit portfolio in Agriculture"/>
    <n v="2021"/>
    <x v="10"/>
    <m/>
    <x v="39"/>
    <n v="24.77849309534993"/>
    <s v="Yes"/>
    <n v="1"/>
    <n v="24.77849309534993"/>
    <m/>
    <x v="0"/>
    <s v="VC agnostic"/>
    <m/>
    <m/>
  </r>
  <r>
    <x v="6"/>
    <s v="FNB (2021)"/>
    <s v="Credit portfolio in Agriculture"/>
    <n v="2021"/>
    <x v="10"/>
    <m/>
    <x v="40"/>
    <n v="12.349945201189918"/>
    <s v="Yes"/>
    <n v="1"/>
    <n v="12.349945201189918"/>
    <m/>
    <x v="0"/>
    <s v="VC agnostic"/>
    <m/>
    <m/>
  </r>
  <r>
    <x v="6"/>
    <s v="SocGen (2020)"/>
    <s v="Credit portfolio in Agriculture"/>
    <n v="2021"/>
    <x v="10"/>
    <m/>
    <x v="41"/>
    <n v="20.597810787537188"/>
    <s v="Yes"/>
    <n v="1"/>
    <n v="20.597810787537188"/>
    <m/>
    <x v="0"/>
    <s v="VC agnostic"/>
    <m/>
    <m/>
  </r>
  <r>
    <x v="7"/>
    <s v="Various"/>
    <s v="Tabela de Projectos APIEX"/>
    <n v="2012"/>
    <x v="10"/>
    <m/>
    <x v="42"/>
    <n v="90.932567110276537"/>
    <s v="Yes"/>
    <n v="1"/>
    <n v="90.932567110276537"/>
    <s v="Total FDI investment in agribusinesses projects approved by APIEX"/>
    <x v="0"/>
    <s v="VC agnostic"/>
    <m/>
    <m/>
  </r>
  <r>
    <x v="4"/>
    <s v="ADVZ"/>
    <s v="Several (APROSAN, AGRIVALE, Potatoes, Others)"/>
    <n v="2023"/>
    <x v="3"/>
    <m/>
    <x v="20"/>
    <n v="12.5"/>
    <s v="Yes"/>
    <n v="1"/>
    <n v="12.5"/>
    <s v="Own funding from Coal taxes invested in own deisgned projects in agriculture and agriprocessing"/>
    <x v="19"/>
    <s v="VC agnostic"/>
    <m/>
    <m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2">
  <r>
    <x v="0"/>
    <s v="World Bank"/>
    <s v="SUSTENTA / Agriculture and Natural Resources Landscape Management Project"/>
    <n v="2019"/>
    <n v="2023"/>
    <m/>
    <x v="0"/>
    <n v="15"/>
    <s v="Yes"/>
    <n v="0.75"/>
    <n v="11.25"/>
    <s v="- Integrate rural households into sustainable agriculture and forest-based value chains _x000a_- Provide immediate and effective response to eligible crisis or emergency_x000a_- 60% grant and 40% loan (backed by a partial guarantee)_x000a_"/>
    <x v="0"/>
  </r>
  <r>
    <x v="0"/>
    <s v="World Bank"/>
    <s v="Northern Rural Resilience Project"/>
    <n v="2021"/>
    <n v="2023"/>
    <m/>
    <x v="1"/>
    <n v="75"/>
    <s v="No"/>
    <n v="0"/>
    <n v="0"/>
    <s v="- Credit to support the government benefitting 619,000 people in 300 communities by improving livelihoods for rural communities"/>
    <x v="1"/>
  </r>
  <r>
    <x v="0"/>
    <s v="World Bank"/>
    <s v="Integrated Growth Poles (Catalytic Fund II, III, IV)"/>
    <n v="2013"/>
    <n v="2020"/>
    <m/>
    <x v="2"/>
    <n v="22.857142857142858"/>
    <s v="Yes"/>
    <n v="0.5"/>
    <n v="11.428571428571429"/>
    <s v="- Focusing on locations with high growth potential (called “growth poles”), investments in critical infrastructures, targeted policy and institutional reforms, and firm-level support combined to increase farm- and firm-level productivity, improve incomes, create better jobs, and prompt positive spillovers to the local and broader economy_x000a_- Support SHF at scale by partnering them with large anchor firms under an Innovation and Demonstration Catalytic Fund (FCID)_x000a_- Implemented by the Zambezi Valley Development Agency."/>
    <x v="2"/>
  </r>
  <r>
    <x v="0"/>
    <s v="World Bank"/>
    <s v="Mais Oportunidades/Access to Finance and Economic Opportunities Project"/>
    <n v="2023"/>
    <n v="2029"/>
    <m/>
    <x v="3"/>
    <n v="50"/>
    <s v="Yes"/>
    <n v="0.75"/>
    <n v="37.5"/>
    <s v="- Addressing economic shocks and market constraints that prevent MSMEs and individual from accessing and using financial services and taking advantage of economic opportunities"/>
    <x v="0"/>
  </r>
  <r>
    <x v="0"/>
    <s v="World Bank"/>
    <s v="Economic Linkages for Diversification/PLED"/>
    <n v="2021"/>
    <n v="2027"/>
    <m/>
    <x v="3"/>
    <n v="50"/>
    <s v="Yes"/>
    <n v="0.5"/>
    <n v="25"/>
    <s v="-strengthen the performance of Micro, Small and Medium Enterprises (MSMEs) in Mozambique through economic linkages"/>
    <x v="0"/>
  </r>
  <r>
    <x v="0"/>
    <s v="World Bank"/>
    <s v="Catalytic Fund (part of Projeto de Comercio y Conectividade de Africa Australe)"/>
    <n v="2022"/>
    <n v="2030"/>
    <m/>
    <x v="4"/>
    <n v="1.375"/>
    <s v="Yes"/>
    <n v="0.7"/>
    <n v="0.96249999999999991"/>
    <s v="- Implemented by MTC and ADVZ_x000a_- 80% grant, max 750k USD_x000a_- 11mil is Catalytic Fund_x000a_- Agro-rural parks component and logistic hubs"/>
    <x v="2"/>
  </r>
  <r>
    <x v="0"/>
    <s v="World Bank"/>
    <s v="IDA Recovery Fund"/>
    <n v="2019"/>
    <n v="2023"/>
    <m/>
    <x v="5"/>
    <n v="32.5"/>
    <s v="No"/>
    <n v="0"/>
    <n v="0"/>
    <s v="-Recovery of public and private infrastructure, restore livelihoods, and strengthen climate resilience in the areas most affected by the Cyclones Idai and Kenneth"/>
    <x v="0"/>
  </r>
  <r>
    <x v="0"/>
    <s v="World Bank"/>
    <s v="SREP Food Security Additional Financing: PROSUL, Biofund"/>
    <n v="2022"/>
    <n v="2026"/>
    <m/>
    <x v="6"/>
    <n v="13.5"/>
    <s v="Yes"/>
    <n v="0.5"/>
    <n v="6.75"/>
    <s v="-To improve the performance of targeted small agriculture producers and AgriMSMEs and improve natural resources management practices in selected project areas."/>
    <x v="0"/>
  </r>
  <r>
    <x v="0"/>
    <s v="World Bank"/>
    <s v="Sustainable Rural Economy Program"/>
    <n v="2021"/>
    <n v="2023"/>
    <m/>
    <x v="1"/>
    <n v="75"/>
    <s v="Yes"/>
    <n v="0.25"/>
    <n v="18.75"/>
    <s v="- agriculture productivity and market access, ( small producers to increase productivity and their access to input and output markets, and for AgriMSMEs to increase their sales); fisheries productivity and market access_x000a_-  enhanced land, forests, and conservation area management; and enhanced fisheries monitoring, control, and surveillance_x000a_- policy and institutional support, program management_x000a_- immediate response to crises or emergencies, which can result from events such as climatic shocks, extreme-weather events"/>
    <x v="0"/>
  </r>
  <r>
    <x v="0"/>
    <s v="World Bank"/>
    <s v="Irriga"/>
    <n v="2018"/>
    <n v="2023"/>
    <m/>
    <x v="7"/>
    <n v="11"/>
    <s v="No"/>
    <n v="0"/>
    <n v="0"/>
    <s v="-Irrigated Agriculture and Market Access Project for Smallholder Farmers aiming to improve rural livelihoods by increasing productivity, production, and access to markets."/>
    <x v="0"/>
  </r>
  <r>
    <x v="0"/>
    <s v="World Bank"/>
    <s v="Mozrural"/>
    <n v="2023"/>
    <n v="2028"/>
    <m/>
    <x v="8"/>
    <n v="6"/>
    <s v="Yes"/>
    <n v="1"/>
    <n v="6"/>
    <m/>
    <x v="0"/>
  </r>
  <r>
    <x v="1"/>
    <s v="EU"/>
    <s v="DELPAZ"/>
    <n v="2021"/>
    <n v="2025"/>
    <m/>
    <x v="8"/>
    <n v="7.5"/>
    <s v="No"/>
    <n v="0"/>
    <n v="0"/>
    <s v="-Local economic development in communities previously affected by conflict"/>
    <x v="3"/>
  </r>
  <r>
    <x v="1"/>
    <s v="USAID"/>
    <s v="MCC Compact II (Catalytic Fund)"/>
    <n v="2023"/>
    <n v="2028"/>
    <m/>
    <x v="9"/>
    <n v="100"/>
    <s v="Yes"/>
    <n v="0.2"/>
    <n v="20"/>
    <s v="-Promotion of Investment in Commercial Agriculture_x000a_- Connectivity and Rural Transport_x000a_- Climate Change and Coastal Development"/>
    <x v="0"/>
  </r>
  <r>
    <x v="1"/>
    <s v="USAID"/>
    <s v="PREMIER"/>
    <n v="2022"/>
    <n v="2027"/>
    <m/>
    <x v="10"/>
    <n v="5.0999999999999996"/>
    <s v="Yes"/>
    <n v="1"/>
    <n v="5.0999999999999996"/>
    <s v="- Increase agribased income_x000a_- Increase agribusinesses profitablity_x000a_- Expand access to market for agri SMEs_x000a_- Increase access to finance for agri SMEs"/>
    <x v="4"/>
  </r>
  <r>
    <x v="1"/>
    <s v="USAID"/>
    <s v="Resilient Coastal Communities"/>
    <n v="2022"/>
    <n v="2027"/>
    <m/>
    <x v="11"/>
    <n v="5"/>
    <s v="Yes"/>
    <n v="0.25"/>
    <n v="1.25"/>
    <s v="- Food security, job creation, _x000a_- Climate resilience_x000a_- Coastal conservation"/>
    <x v="1"/>
  </r>
  <r>
    <x v="1"/>
    <s v="USAID"/>
    <s v="RESINA"/>
    <n v="2022"/>
    <n v="2027"/>
    <m/>
    <x v="12"/>
    <n v="5.9"/>
    <s v="No"/>
    <n v="0"/>
    <n v="0"/>
    <s v="- Increase farm productivity_x000a_- Share risks with private sector for vulnerable households_x000a_- Incorporate women and youth"/>
    <x v="2"/>
  </r>
  <r>
    <x v="1"/>
    <s v="USAID"/>
    <s v="DFC"/>
    <n v="2021"/>
    <n v="2031"/>
    <m/>
    <x v="13"/>
    <n v="1.65"/>
    <s v="Yes"/>
    <n v="1"/>
    <n v="1.65"/>
    <s v="- Increase access to innovative finance for SMEs to strengthen productivity, improve business efficiency and increase food security_x000a_- Support women-owned businesses"/>
    <x v="0"/>
  </r>
  <r>
    <x v="1"/>
    <s v="USAID"/>
    <s v="ATI"/>
    <n v="2021"/>
    <n v="2026"/>
    <m/>
    <x v="14"/>
    <n v="1"/>
    <s v="Yes"/>
    <n v="1"/>
    <n v="1"/>
    <s v="- Support Moz companies creating partnerships with SA companies to export to other African countries and US"/>
    <x v="0"/>
  </r>
  <r>
    <x v="1"/>
    <s v="USAID"/>
    <s v="Speed"/>
    <n v="2022"/>
    <n v="2025"/>
    <m/>
    <x v="15"/>
    <n v="13.333333333333334"/>
    <s v="No"/>
    <n v="0"/>
    <n v="0"/>
    <s v=" - Technical assistance on agriculture in government_x000a_- Institutional support_x000a_- Research for private sector and government"/>
    <x v="0"/>
  </r>
  <r>
    <x v="1"/>
    <s v="USAID"/>
    <s v="RESINA"/>
    <n v="2023"/>
    <n v="2028"/>
    <m/>
    <x v="8"/>
    <n v="6"/>
    <s v="Yes"/>
    <n v="1"/>
    <n v="6"/>
    <m/>
    <x v="4"/>
  </r>
  <r>
    <x v="1"/>
    <s v="GIZ"/>
    <s v="VAMOZ"/>
    <n v="2023"/>
    <n v="2028"/>
    <m/>
    <x v="16"/>
    <n v="1.9"/>
    <s v="Yes"/>
    <n v="0.5"/>
    <n v="0.95"/>
    <s v="- Value chain development"/>
    <x v="0"/>
  </r>
  <r>
    <x v="1"/>
    <s v="GIZ"/>
    <s v="Proecon II"/>
    <n v="2023"/>
    <n v="2028"/>
    <m/>
    <x v="17"/>
    <m/>
    <s v="Yes"/>
    <n v="0.75"/>
    <n v="0"/>
    <s v="- Co-fund inclusive development public partnership (IDPP)_x000a_- 50% grant component to assist companies with inclusive business models"/>
    <x v="5"/>
  </r>
  <r>
    <x v="1"/>
    <s v="EKN"/>
    <s v="Gorgongosa Restauration Project"/>
    <n v="2023"/>
    <n v="2028"/>
    <m/>
    <x v="18"/>
    <n v="4.4000000000000004"/>
    <s v="No"/>
    <n v="0"/>
    <n v="0"/>
    <s v="- Partnership with Gorongosa national park on food security and agroforestry"/>
    <x v="6"/>
  </r>
  <r>
    <x v="1"/>
    <s v="EKN"/>
    <s v="MAP"/>
    <n v="2019"/>
    <n v="2023"/>
    <m/>
    <x v="19"/>
    <n v="8.25"/>
    <s v="No"/>
    <n v="0"/>
    <n v="0"/>
    <s v=" - Water management"/>
    <x v="0"/>
  </r>
  <r>
    <x v="1"/>
    <s v="SDC"/>
    <s v="PROMAS"/>
    <n v="2024"/>
    <n v="2027"/>
    <m/>
    <x v="8"/>
    <n v="10"/>
    <s v="Yes"/>
    <n v="0.5"/>
    <n v="5"/>
    <s v="- Value chain development, food security, market system development approach"/>
    <x v="4"/>
  </r>
  <r>
    <x v="1"/>
    <s v="AICS"/>
    <s v="Multiple projects"/>
    <n v="2022"/>
    <n v="2027"/>
    <m/>
    <x v="20"/>
    <n v="10"/>
    <s v="No"/>
    <n v="0"/>
    <n v="0"/>
    <s v="- Processing facility for vegetables"/>
    <x v="6"/>
  </r>
  <r>
    <x v="1"/>
    <s v="DFC"/>
    <s v="Eco Farm"/>
    <n v="2022"/>
    <n v="2027"/>
    <m/>
    <x v="21"/>
    <n v="2"/>
    <s v="Yes"/>
    <n v="1"/>
    <n v="2"/>
    <m/>
    <x v="6"/>
  </r>
  <r>
    <x v="1"/>
    <s v="Netherland"/>
    <s v="Agriculture and Processing with PNG"/>
    <n v="2023"/>
    <n v="2028"/>
    <m/>
    <x v="22"/>
    <n v="4"/>
    <s v="Yes"/>
    <n v="1"/>
    <n v="4"/>
    <m/>
    <x v="6"/>
  </r>
  <r>
    <x v="1"/>
    <s v="Netherland"/>
    <s v="Agriculture and Processing with TNS-ADVZ"/>
    <n v="2023"/>
    <n v="2028"/>
    <m/>
    <x v="8"/>
    <n v="6"/>
    <s v="Yes"/>
    <n v="1"/>
    <n v="6"/>
    <m/>
    <x v="6"/>
  </r>
  <r>
    <x v="2"/>
    <s v="EU"/>
    <s v="Promove-Agribiz"/>
    <n v="2018"/>
    <n v="2025"/>
    <m/>
    <x v="0"/>
    <n v="8.5714285714285712"/>
    <s v="Yes"/>
    <n v="1"/>
    <n v="8.5714285714285712"/>
    <s v="Beira Corridor"/>
    <x v="4"/>
  </r>
  <r>
    <x v="2"/>
    <s v="EU"/>
    <s v="GV4G"/>
    <n v="2025"/>
    <n v="2030"/>
    <m/>
    <x v="23"/>
    <n v="14"/>
    <s v="Yes"/>
    <n v="1"/>
    <n v="14"/>
    <m/>
    <x v="7"/>
  </r>
  <r>
    <x v="2"/>
    <s v="EU"/>
    <s v="DELPAZ"/>
    <n v="2022"/>
    <n v="2027"/>
    <m/>
    <x v="8"/>
    <n v="6"/>
    <s v="Yes"/>
    <n v="0.6"/>
    <n v="3.5999999999999996"/>
    <m/>
    <x v="6"/>
  </r>
  <r>
    <x v="3"/>
    <s v="UNIDO"/>
    <s v="VALOR+"/>
    <n v="2024"/>
    <n v="2029"/>
    <m/>
    <x v="21"/>
    <n v="2"/>
    <s v="Yes"/>
    <n v="1"/>
    <n v="2"/>
    <m/>
    <x v="6"/>
  </r>
  <r>
    <x v="1"/>
    <s v="FCDO"/>
    <s v="Carbon Finance and Resllience"/>
    <n v="2024"/>
    <n v="2029"/>
    <m/>
    <x v="24"/>
    <n v="3"/>
    <s v="Yes"/>
    <n v="1"/>
    <n v="3"/>
    <m/>
    <x v="6"/>
  </r>
  <r>
    <x v="1"/>
    <s v="FCDO"/>
    <s v="MAVI"/>
    <n v="2024"/>
    <n v="2029"/>
    <m/>
    <x v="8"/>
    <n v="6"/>
    <s v="Yes"/>
    <n v="1"/>
    <n v="6"/>
    <m/>
    <x v="6"/>
  </r>
  <r>
    <x v="4"/>
    <s v="Government"/>
    <s v="National budget"/>
    <n v="2022"/>
    <n v="2023"/>
    <m/>
    <x v="25"/>
    <n v="113"/>
    <s v="Yes"/>
    <n v="1"/>
    <n v="113"/>
    <s v="Yearly government budget for agriculture"/>
    <x v="0"/>
  </r>
  <r>
    <x v="4"/>
    <s v="Bank of Mozambique"/>
    <s v="Bank of Mozambique"/>
    <n v="2018"/>
    <n v="2023"/>
    <m/>
    <x v="26"/>
    <n v="1.252"/>
    <s v="Yes"/>
    <n v="0.75"/>
    <n v="0.93900000000000006"/>
    <s v="- Line of credit will be small and medium-sized enterprises and students who have just graduated from technical institutes"/>
    <x v="3"/>
  </r>
  <r>
    <x v="5"/>
    <s v="IFC"/>
    <s v="Westfalia Moz II"/>
    <n v="2019"/>
    <n v="2020"/>
    <m/>
    <x v="27"/>
    <n v="2.8"/>
    <s v="Yes"/>
    <n v="1"/>
    <n v="2.8"/>
    <s v="- Carbon finance direct Min 20mil investments_x000a_- Westfalia maybe?"/>
    <x v="0"/>
  </r>
  <r>
    <x v="5"/>
    <s v="AfDB"/>
    <s v="Agri-hubs I"/>
    <n v="2021"/>
    <n v="2026"/>
    <m/>
    <x v="20"/>
    <n v="10"/>
    <s v="Yes"/>
    <n v="0.5"/>
    <n v="5"/>
    <s v="- Industrial zones are designed to create cost-efficient agro-processing hubs in areas of high agricultural potential_x000a_- Hired GAPI to support processors"/>
    <x v="1"/>
  </r>
  <r>
    <x v="5"/>
    <s v="AfDB"/>
    <s v="Climate Insurance Finance and Resilience Project (CLINFIREP)"/>
    <n v="2021"/>
    <n v="2026"/>
    <m/>
    <x v="20"/>
    <n v="10"/>
    <s v="No"/>
    <n v="0"/>
    <n v="0"/>
    <s v="-  Promote the development of climate-resilient infrastructure and agricultural diversification using climate-smart agriculture practices to enhance Climate Resilience for sustained economic growth"/>
    <x v="8"/>
  </r>
  <r>
    <x v="5"/>
    <s v="AfDB"/>
    <s v="Agri-hubs II"/>
    <n v="2023"/>
    <n v="2028"/>
    <m/>
    <x v="20"/>
    <n v="10"/>
    <s v="Yes"/>
    <n v="0.5"/>
    <n v="5"/>
    <s v="- Economic Special Zone of Limpopo Valley ZEEAL"/>
    <x v="8"/>
  </r>
  <r>
    <x v="5"/>
    <s v="AfDB"/>
    <s v="Lusophone Compactu fund"/>
    <n v="2018"/>
    <n v="2028"/>
    <m/>
    <x v="28"/>
    <n v="40"/>
    <s v="Yes"/>
    <n v="0.25"/>
    <n v="10"/>
    <s v="- Portuguese cooperation provides guarantee of 400mil_x000a_- AfDB provides the funds"/>
    <x v="0"/>
  </r>
  <r>
    <x v="5"/>
    <s v="IFAD"/>
    <s v="REFP (finance and microfinance)"/>
    <n v="2018"/>
    <n v="2024"/>
    <m/>
    <x v="29"/>
    <n v="10.333333333333334"/>
    <s v="Yes"/>
    <n v="0.5"/>
    <n v="5.166666666666667"/>
    <s v="- Increase the availability and use of appropriate, affordable and innovative financial and technical support services_x000a_- Develop digital financial services for agricultural and rural finance products_x000a_- Rural agricultural and non-agricultural entrepreneurs will undergo training, and institutions working with the rural population will receive support_x000a_- The project also seeks to improve the creditworthiness of very poor rural people by improving their financial literacy and capacity"/>
    <x v="0"/>
  </r>
  <r>
    <x v="5"/>
    <s v="IFAD"/>
    <s v="PROCAVA"/>
    <n v="2019"/>
    <n v="2030"/>
    <m/>
    <x v="0"/>
    <n v="5.4545454545454541"/>
    <s v="Yes"/>
    <n v="0.75"/>
    <n v="4.0909090909090908"/>
    <s v="- contribute to poverty reduction, improved food and nutrition security and resilient livelihoods for inclusive rural transformation. The development objective is to increase net incomes from climate-resilient agrifood value chains for rural women, men and youth"/>
    <x v="0"/>
  </r>
  <r>
    <x v="5"/>
    <s v="IFAD"/>
    <s v="Microbanco Futuro"/>
    <n v="2021"/>
    <n v="2022"/>
    <m/>
    <x v="30"/>
    <n v="2"/>
    <s v="Yes"/>
    <n v="1"/>
    <n v="2"/>
    <s v="-Direct credit line"/>
    <x v="5"/>
  </r>
  <r>
    <x v="5"/>
    <s v="KfW"/>
    <s v="Rural finance project"/>
    <n v="2023"/>
    <n v="2026"/>
    <m/>
    <x v="31"/>
    <n v="4"/>
    <s v="Yes"/>
    <n v="1"/>
    <n v="4"/>
    <s v="- Finance for value chain development"/>
    <x v="0"/>
  </r>
  <r>
    <x v="5"/>
    <s v="KfW"/>
    <s v="Agricultural credit line"/>
    <n v="2021"/>
    <n v="2024"/>
    <m/>
    <x v="32"/>
    <n v="2.6666666666666665"/>
    <s v="Yes"/>
    <n v="1"/>
    <n v="2.6666666666666665"/>
    <s v="- With Mozabanco, Societe Generale, Microbanco Confiança"/>
    <x v="5"/>
  </r>
  <r>
    <x v="5"/>
    <s v="KfW"/>
    <s v="New Agricultural credit line"/>
    <n v="2024"/>
    <n v="2027"/>
    <m/>
    <x v="31"/>
    <n v="4"/>
    <s v="Yes"/>
    <n v="1"/>
    <n v="4"/>
    <s v="- Working capital facility to the agrisector that includes investment loans and collateral to banks; facility intends to provide working capital and CAPEX lines for agribusinesses with in/out-grower schemes _x000a_- Talking with central bank to get to 10% of interest rates_x000a_- Combination of loans and grants _x000a_"/>
    <x v="0"/>
  </r>
  <r>
    <x v="5"/>
    <s v="Silverstreet Capital"/>
    <s v="Macadamia, Banana"/>
    <n v="2010"/>
    <n v="2023"/>
    <m/>
    <x v="33"/>
    <n v="2"/>
    <s v="Yes"/>
    <n v="1"/>
    <n v="2"/>
    <m/>
    <x v="5"/>
  </r>
  <r>
    <x v="6"/>
    <s v="GAPI"/>
    <s v="GAPI"/>
    <s v="?"/>
    <s v="?"/>
    <m/>
    <x v="34"/>
    <m/>
    <s v="Yes"/>
    <n v="1"/>
    <n v="0"/>
    <s v="- Main target is SME_x000a_- Tried to create equity investment fund_x000a_- Used to work with DFID_x000a_- Many small facilities"/>
    <x v="5"/>
  </r>
  <r>
    <x v="6"/>
    <s v="M-PESA"/>
    <s v="Loans"/>
    <s v="?"/>
    <s v="?"/>
    <m/>
    <x v="17"/>
    <m/>
    <m/>
    <m/>
    <n v="0"/>
    <s v="?"/>
    <x v="5"/>
  </r>
  <r>
    <x v="6"/>
    <s v="e-Mola"/>
    <s v="Loans"/>
    <s v="?"/>
    <s v="?"/>
    <m/>
    <x v="17"/>
    <m/>
    <m/>
    <m/>
    <n v="0"/>
    <s v="?"/>
    <x v="5"/>
  </r>
  <r>
    <x v="6"/>
    <s v="Access Bank Mozambique"/>
    <s v="Access Bank Mozambique"/>
    <s v="?"/>
    <s v="?"/>
    <m/>
    <x v="17"/>
    <m/>
    <s v="Yes"/>
    <n v="1"/>
    <n v="0"/>
    <s v="-Works with M-PESA_x000a_- Agricultural products: overdraft facility for large offtakers and SME aggregators"/>
    <x v="5"/>
  </r>
  <r>
    <x v="6"/>
    <s v="BCI"/>
    <s v="Credit portfolio in Agriculture"/>
    <n v="2021"/>
    <n v="2022"/>
    <m/>
    <x v="35"/>
    <n v="19.581182714889618"/>
    <s v="Yes"/>
    <n v="1"/>
    <n v="19.581182714889618"/>
    <m/>
    <x v="0"/>
  </r>
  <r>
    <x v="6"/>
    <s v="BIM"/>
    <s v="Credit portfolio in Agriculture"/>
    <n v="2021"/>
    <n v="2022"/>
    <m/>
    <x v="36"/>
    <n v="15.284233599498984"/>
    <s v="Yes"/>
    <n v="1"/>
    <n v="15.284233599498984"/>
    <m/>
    <x v="0"/>
  </r>
  <r>
    <x v="6"/>
    <s v="ABSA"/>
    <s v="Credit portfolio in Agriculture"/>
    <n v="2021"/>
    <n v="2022"/>
    <m/>
    <x v="37"/>
    <n v="13.812509785501801"/>
    <s v="Yes"/>
    <n v="1"/>
    <n v="13.812509785501801"/>
    <m/>
    <x v="0"/>
  </r>
  <r>
    <x v="6"/>
    <s v="MozaBanco"/>
    <s v="Credit portfolio in Agriculture"/>
    <n v="2021"/>
    <n v="2022"/>
    <m/>
    <x v="38"/>
    <n v="6.9757945827462029"/>
    <s v="Yes"/>
    <n v="1"/>
    <n v="6.9757945827462029"/>
    <m/>
    <x v="0"/>
  </r>
  <r>
    <x v="6"/>
    <s v="Standard"/>
    <s v="Credit portfolio in Agriculture"/>
    <n v="2021"/>
    <n v="2022"/>
    <m/>
    <x v="39"/>
    <n v="24.77849309534993"/>
    <s v="Yes"/>
    <n v="1"/>
    <n v="24.77849309534993"/>
    <m/>
    <x v="0"/>
  </r>
  <r>
    <x v="6"/>
    <s v="FNB (2021)"/>
    <s v="Credit portfolio in Agriculture"/>
    <n v="2021"/>
    <n v="2022"/>
    <m/>
    <x v="40"/>
    <n v="12.349945201189918"/>
    <s v="Yes"/>
    <n v="1"/>
    <n v="12.349945201189918"/>
    <m/>
    <x v="0"/>
  </r>
  <r>
    <x v="6"/>
    <s v="SocGen (2020)"/>
    <s v="Credit portfolio in Agriculture"/>
    <n v="2021"/>
    <n v="2022"/>
    <m/>
    <x v="41"/>
    <n v="20.597810787537188"/>
    <s v="Yes"/>
    <n v="1"/>
    <n v="20.597810787537188"/>
    <m/>
    <x v="0"/>
  </r>
  <r>
    <x v="7"/>
    <s v="Various"/>
    <s v="Tabela de Projectos APIEX"/>
    <n v="2012"/>
    <n v="2022"/>
    <m/>
    <x v="42"/>
    <n v="90.932567110276537"/>
    <s v="Yes"/>
    <n v="1"/>
    <n v="90.932567110276537"/>
    <s v="Total FDI investment in agribusinesses projects approved by APIEX"/>
    <x v="0"/>
  </r>
  <r>
    <x v="4"/>
    <s v="ADVZ"/>
    <s v="Several (APROSAN, AGRIVALE, Potatoes, Others)"/>
    <n v="2023"/>
    <n v="2027"/>
    <m/>
    <x v="20"/>
    <n v="12.5"/>
    <s v="Yes"/>
    <n v="1"/>
    <n v="12.5"/>
    <s v="Own funding from Coal taxes invested in own deisgned projects in agriculture and agriprocessing"/>
    <x v="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FD6394F-6CCA-45AC-A9AF-82FFBEA522E0}" name="PivotTable2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C10" firstHeaderRow="0" firstDataRow="1" firstDataCol="1"/>
  <pivotFields count="16">
    <pivotField axis="axisRow" showAll="0" sortType="descending">
      <items count="9">
        <item x="1"/>
        <item x="2"/>
        <item x="3"/>
        <item m="1" x="7"/>
        <item x="0"/>
        <item x="4"/>
        <item h="1" x="6"/>
        <item x="5"/>
        <item t="default"/>
      </items>
      <autoSortScope>
        <pivotArea dataOnly="0" outline="0" fieldPosition="0">
          <references count="1">
            <reference field="4294967294" count="1" selected="0">
              <x v="1"/>
            </reference>
          </references>
        </pivotArea>
      </autoSortScope>
    </pivotField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dataField="1" showAll="0"/>
    <pivotField showAll="0"/>
    <pivotField showAll="0"/>
    <pivotField showAll="0"/>
    <pivotField showAll="0"/>
    <pivotField showAll="0"/>
  </pivotFields>
  <rowFields count="1">
    <field x="0"/>
  </rowFields>
  <rowItems count="7">
    <i>
      <x/>
    </i>
    <i>
      <x v="5"/>
    </i>
    <i>
      <x v="4"/>
    </i>
    <i>
      <x v="7"/>
    </i>
    <i>
      <x v="2"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Yearly investment ($mil))" fld="7" baseField="0" baseItem="0" numFmtId="3"/>
    <dataField name="Sum of Yearly investment Agribusiness ($mil))" fld="10" baseField="0" baseItem="0"/>
  </dataFields>
  <formats count="5">
    <format dxfId="25">
      <pivotArea collapsedLevelsAreSubtotals="1" fieldPosition="0">
        <references count="1">
          <reference field="0" count="4">
            <x v="0"/>
            <x v="1"/>
            <x v="2"/>
            <x v="3"/>
          </reference>
        </references>
      </pivotArea>
    </format>
    <format dxfId="24">
      <pivotArea grandRow="1" outline="0" collapsedLevelsAreSubtotals="1" fieldPosition="0"/>
    </format>
    <format dxfId="23">
      <pivotArea outline="0" collapsedLevelsAreSubtotals="1" fieldPosition="0"/>
    </format>
    <format dxfId="22">
      <pivotArea dataOnly="0" labelOnly="1" outline="0" axis="axisValues" fieldPosition="0"/>
    </format>
    <format dxfId="21">
      <pivotArea collapsedLevelsAreSubtotals="1" fieldPosition="0">
        <references count="1">
          <reference field="0" count="2">
            <x v="1"/>
            <x v="5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0F1A0A9-1A6C-42CB-BD39-CF43D39F32E6}" name="PivotTable2" cacheId="1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B11" firstHeaderRow="1" firstDataRow="1" firstDataCol="1" rowPageCount="1" colPageCount="1"/>
  <pivotFields count="16">
    <pivotField axis="axisPage" showAll="0">
      <items count="7">
        <item x="1"/>
        <item x="5"/>
        <item x="4"/>
        <item x="2"/>
        <item x="3"/>
        <item x="0"/>
        <item t="default"/>
      </items>
    </pivotField>
    <pivotField axis="axisRow" showAll="0">
      <items count="28">
        <item x="21"/>
        <item x="18"/>
        <item x="11"/>
        <item x="6"/>
        <item x="9"/>
        <item x="19"/>
        <item x="20"/>
        <item x="7"/>
        <item x="4"/>
        <item x="17"/>
        <item x="1"/>
        <item x="24"/>
        <item x="15"/>
        <item x="3"/>
        <item x="8"/>
        <item x="12"/>
        <item x="10"/>
        <item x="13"/>
        <item x="22"/>
        <item x="16"/>
        <item x="5"/>
        <item x="14"/>
        <item x="25"/>
        <item x="23"/>
        <item x="2"/>
        <item x="26"/>
        <item x="0"/>
        <item t="default"/>
      </items>
    </pivotField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"/>
  </rowFields>
  <rowItems count="8">
    <i>
      <x v="3"/>
    </i>
    <i>
      <x v="7"/>
    </i>
    <i>
      <x v="8"/>
    </i>
    <i>
      <x v="10"/>
    </i>
    <i>
      <x v="13"/>
    </i>
    <i>
      <x v="20"/>
    </i>
    <i>
      <x v="24"/>
    </i>
    <i t="grand">
      <x/>
    </i>
  </rowItems>
  <colItems count="1">
    <i/>
  </colItems>
  <pageFields count="1">
    <pageField fld="0" item="0" hier="-1"/>
  </pageFields>
  <dataFields count="1">
    <dataField name="Sum of Yearly investment ($mil))" fld="7" baseField="0" baseItem="0"/>
  </dataFields>
  <formats count="1">
    <format dxfId="20">
      <pivotArea collapsedLevelsAreSubtotals="1" fieldPosition="0">
        <references count="1">
          <reference field="1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626FF22-464B-5946-AA7F-9F8E067638AB}" name="PivotTable4" cacheId="2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N13" firstHeaderRow="1" firstDataRow="2" firstDataCol="1"/>
  <pivotFields count="16">
    <pivotField axis="axisRow" showAll="0">
      <items count="9">
        <item n="Bilateral Partner" x="1"/>
        <item x="2"/>
        <item x="7"/>
        <item x="6"/>
        <item x="4"/>
        <item x="5"/>
        <item x="3"/>
        <item x="0"/>
        <item t="default"/>
      </items>
    </pivotField>
    <pivotField showAll="0"/>
    <pivotField showAll="0"/>
    <pivotField showAll="0"/>
    <pivotField axis="axisCol" showAll="0">
      <items count="13">
        <item x="1"/>
        <item x="10"/>
        <item x="0"/>
        <item x="9"/>
        <item x="7"/>
        <item x="5"/>
        <item x="3"/>
        <item x="6"/>
        <item x="2"/>
        <item x="4"/>
        <item x="8"/>
        <item x="11"/>
        <item t="default"/>
      </items>
    </pivotField>
    <pivotField showAll="0"/>
    <pivotField dataField="1" showAll="0">
      <items count="44">
        <item x="30"/>
        <item x="27"/>
        <item x="14"/>
        <item x="34"/>
        <item x="26"/>
        <item x="38"/>
        <item x="32"/>
        <item x="16"/>
        <item x="21"/>
        <item x="4"/>
        <item x="31"/>
        <item x="40"/>
        <item x="37"/>
        <item x="24"/>
        <item x="36"/>
        <item x="13"/>
        <item x="35"/>
        <item x="22"/>
        <item x="41"/>
        <item x="18"/>
        <item x="39"/>
        <item x="11"/>
        <item x="10"/>
        <item x="33"/>
        <item x="12"/>
        <item x="8"/>
        <item x="19"/>
        <item x="15"/>
        <item x="20"/>
        <item x="6"/>
        <item x="7"/>
        <item x="0"/>
        <item x="29"/>
        <item x="23"/>
        <item x="25"/>
        <item x="5"/>
        <item x="1"/>
        <item x="2"/>
        <item x="3"/>
        <item x="28"/>
        <item x="9"/>
        <item x="42"/>
        <item x="17"/>
        <item t="default"/>
      </items>
    </pivotField>
    <pivotField showAll="0"/>
    <pivotField showAll="0"/>
    <pivotField showAll="0"/>
    <pivotField numFmtId="165" showAll="0"/>
    <pivotField showAll="0"/>
    <pivotField showAll="0"/>
    <pivotField showAll="0"/>
    <pivotField showAll="0"/>
    <pivotField showAll="0"/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4"/>
  </colFields>
  <col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colItems>
  <dataFields count="1">
    <dataField name="Sum of Total investment ($mil)" fld="6" showDataAs="percentOfCol" baseField="0" baseItem="0" numFmtId="10"/>
  </dataFields>
  <formats count="2">
    <format dxfId="19">
      <pivotArea outline="0" fieldPosition="0">
        <references count="1">
          <reference field="4294967294" count="1">
            <x v="0"/>
          </reference>
        </references>
      </pivotArea>
    </format>
    <format dxfId="18">
      <pivotArea collapsedLevelsAreSubtotals="1" fieldPosition="0">
        <references count="1">
          <reference field="0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736CBCF-0722-8744-9ADA-B21551963C7F}" name="PivotTable5" cacheId="2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N13" firstHeaderRow="1" firstDataRow="2" firstDataCol="1"/>
  <pivotFields count="16">
    <pivotField axis="axisRow" showAll="0">
      <items count="9">
        <item n="Bilateral Partner" x="1"/>
        <item x="2"/>
        <item x="7"/>
        <item x="6"/>
        <item x="4"/>
        <item x="5"/>
        <item x="3"/>
        <item x="0"/>
        <item t="default"/>
      </items>
    </pivotField>
    <pivotField showAll="0"/>
    <pivotField showAll="0"/>
    <pivotField showAll="0"/>
    <pivotField axis="axisCol" showAll="0">
      <items count="13">
        <item x="1"/>
        <item x="10"/>
        <item x="0"/>
        <item x="9"/>
        <item x="7"/>
        <item x="5"/>
        <item x="3"/>
        <item x="6"/>
        <item x="2"/>
        <item x="4"/>
        <item x="8"/>
        <item x="11"/>
        <item t="default"/>
      </items>
    </pivotField>
    <pivotField showAll="0"/>
    <pivotField dataField="1" showAll="0">
      <items count="44">
        <item x="30"/>
        <item x="27"/>
        <item x="14"/>
        <item x="34"/>
        <item x="26"/>
        <item x="38"/>
        <item x="32"/>
        <item x="16"/>
        <item x="21"/>
        <item x="4"/>
        <item x="31"/>
        <item x="40"/>
        <item x="37"/>
        <item x="24"/>
        <item x="36"/>
        <item x="13"/>
        <item x="35"/>
        <item x="22"/>
        <item x="41"/>
        <item x="18"/>
        <item x="39"/>
        <item x="11"/>
        <item x="10"/>
        <item x="33"/>
        <item x="12"/>
        <item x="8"/>
        <item x="19"/>
        <item x="15"/>
        <item x="20"/>
        <item x="6"/>
        <item x="7"/>
        <item x="0"/>
        <item x="29"/>
        <item x="23"/>
        <item x="25"/>
        <item x="5"/>
        <item x="1"/>
        <item x="2"/>
        <item x="3"/>
        <item x="28"/>
        <item x="9"/>
        <item x="42"/>
        <item x="17"/>
        <item t="default"/>
      </items>
    </pivotField>
    <pivotField showAll="0"/>
    <pivotField showAll="0"/>
    <pivotField showAll="0"/>
    <pivotField numFmtId="165" showAll="0"/>
    <pivotField showAll="0"/>
    <pivotField showAll="0"/>
    <pivotField showAll="0"/>
    <pivotField showAll="0"/>
    <pivotField showAll="0"/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4"/>
  </colFields>
  <col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colItems>
  <dataFields count="1">
    <dataField name="Sum of Total investment ($mil)" fld="6" baseField="0" baseItem="0"/>
  </dataFields>
  <formats count="15">
    <format dxfId="17">
      <pivotArea collapsedLevelsAreSubtotals="1" fieldPosition="0">
        <references count="2">
          <reference field="0" count="1">
            <x v="2"/>
          </reference>
          <reference field="4" count="1" selected="0">
            <x v="1"/>
          </reference>
        </references>
      </pivotArea>
    </format>
    <format dxfId="16">
      <pivotArea collapsedLevelsAreSubtotals="1" fieldPosition="0">
        <references count="2">
          <reference field="0" count="1">
            <x v="3"/>
          </reference>
          <reference field="4" count="1" selected="0">
            <x v="1"/>
          </reference>
        </references>
      </pivotArea>
    </format>
    <format dxfId="15">
      <pivotArea collapsedLevelsAreSubtotals="1" fieldPosition="0">
        <references count="2">
          <reference field="0" count="1">
            <x v="7"/>
          </reference>
          <reference field="4" count="1" selected="0">
            <x v="0"/>
          </reference>
        </references>
      </pivotArea>
    </format>
    <format dxfId="14">
      <pivotArea collapsedLevelsAreSubtotals="1" fieldPosition="0">
        <references count="2">
          <reference field="0" count="1">
            <x v="0"/>
          </reference>
          <reference field="4" count="1" selected="0">
            <x v="4"/>
          </reference>
        </references>
      </pivotArea>
    </format>
    <format dxfId="13">
      <pivotArea collapsedLevelsAreSubtotals="1" fieldPosition="0">
        <references count="2">
          <reference field="0" count="1">
            <x v="1"/>
          </reference>
          <reference field="4" count="1" selected="0">
            <x v="4"/>
          </reference>
        </references>
      </pivotArea>
    </format>
    <format dxfId="12">
      <pivotArea collapsedLevelsAreSubtotals="1" fieldPosition="0">
        <references count="2">
          <reference field="0" count="1">
            <x v="5"/>
          </reference>
          <reference field="4" count="1" selected="0">
            <x v="9"/>
          </reference>
        </references>
      </pivotArea>
    </format>
    <format dxfId="11">
      <pivotArea field="0" grandCol="1" collapsedLevelsAreSubtotals="1" axis="axisRow" fieldPosition="0">
        <references count="1">
          <reference field="0" count="1">
            <x v="0"/>
          </reference>
        </references>
      </pivotArea>
    </format>
    <format dxfId="10">
      <pivotArea field="0" grandCol="1" collapsedLevelsAreSubtotals="1" axis="axisRow" fieldPosition="0">
        <references count="1">
          <reference field="0" count="1">
            <x v="1"/>
          </reference>
        </references>
      </pivotArea>
    </format>
    <format dxfId="9">
      <pivotArea field="0" grandCol="1" collapsedLevelsAreSubtotals="1" axis="axisRow" fieldPosition="0">
        <references count="1">
          <reference field="0" count="1">
            <x v="2"/>
          </reference>
        </references>
      </pivotArea>
    </format>
    <format dxfId="8">
      <pivotArea field="0" grandCol="1" collapsedLevelsAreSubtotals="1" axis="axisRow" fieldPosition="0">
        <references count="1">
          <reference field="0" count="1">
            <x v="3"/>
          </reference>
        </references>
      </pivotArea>
    </format>
    <format dxfId="7">
      <pivotArea field="0" grandCol="1" collapsedLevelsAreSubtotals="1" axis="axisRow" fieldPosition="0">
        <references count="1">
          <reference field="0" count="1">
            <x v="4"/>
          </reference>
        </references>
      </pivotArea>
    </format>
    <format dxfId="6">
      <pivotArea field="0" grandCol="1" collapsedLevelsAreSubtotals="1" axis="axisRow" fieldPosition="0">
        <references count="1">
          <reference field="0" count="1">
            <x v="5"/>
          </reference>
        </references>
      </pivotArea>
    </format>
    <format dxfId="5">
      <pivotArea field="0" grandCol="1" collapsedLevelsAreSubtotals="1" axis="axisRow" fieldPosition="0">
        <references count="1">
          <reference field="0" count="1">
            <x v="7"/>
          </reference>
        </references>
      </pivotArea>
    </format>
    <format dxfId="4">
      <pivotArea field="0" grandCol="1" collapsedLevelsAreSubtotals="1" axis="axisRow" fieldPosition="0">
        <references count="1">
          <reference field="0" count="1">
            <x v="6"/>
          </reference>
        </references>
      </pivotArea>
    </format>
    <format dxfId="3">
      <pivotArea grandCol="1"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DB1DD6A-ABAA-9944-A62F-2A07F131EBB2}" name="PivotTable8" cacheId="3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L13" firstHeaderRow="1" firstDataRow="2" firstDataCol="1"/>
  <pivotFields count="13">
    <pivotField axis="axisRow" showAll="0">
      <items count="9">
        <item n="Bilateral Partner" x="1"/>
        <item x="2"/>
        <item x="7"/>
        <item x="6"/>
        <item x="4"/>
        <item x="5"/>
        <item x="3"/>
        <item x="0"/>
        <item t="default"/>
      </items>
    </pivotField>
    <pivotField showAll="0"/>
    <pivotField showAll="0"/>
    <pivotField showAll="0"/>
    <pivotField showAll="0"/>
    <pivotField showAll="0"/>
    <pivotField dataField="1" showAll="0">
      <items count="44">
        <item x="30"/>
        <item x="27"/>
        <item x="14"/>
        <item x="34"/>
        <item x="26"/>
        <item x="38"/>
        <item x="32"/>
        <item x="16"/>
        <item x="21"/>
        <item x="4"/>
        <item x="31"/>
        <item x="40"/>
        <item x="37"/>
        <item x="24"/>
        <item x="36"/>
        <item x="13"/>
        <item x="35"/>
        <item x="22"/>
        <item x="41"/>
        <item x="18"/>
        <item x="39"/>
        <item x="11"/>
        <item x="10"/>
        <item x="33"/>
        <item x="12"/>
        <item x="8"/>
        <item x="19"/>
        <item x="15"/>
        <item x="20"/>
        <item x="6"/>
        <item x="7"/>
        <item x="0"/>
        <item x="29"/>
        <item x="23"/>
        <item x="25"/>
        <item x="5"/>
        <item x="1"/>
        <item x="2"/>
        <item x="3"/>
        <item x="28"/>
        <item x="9"/>
        <item x="42"/>
        <item x="17"/>
        <item t="default"/>
      </items>
    </pivotField>
    <pivotField showAll="0"/>
    <pivotField showAll="0"/>
    <pivotField showAll="0"/>
    <pivotField numFmtId="165" showAll="0"/>
    <pivotField showAll="0"/>
    <pivotField axis="axisCol" showAll="0">
      <items count="11">
        <item x="6"/>
        <item x="3"/>
        <item x="7"/>
        <item x="4"/>
        <item x="0"/>
        <item x="1"/>
        <item x="8"/>
        <item x="9"/>
        <item x="2"/>
        <item x="5"/>
        <item t="default"/>
      </items>
    </pivotField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12"/>
  </colFields>
  <col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colItems>
  <dataFields count="1">
    <dataField name="Sum of Total investment ($mil)" fld="6" baseField="0" baseItem="0"/>
  </dataFields>
  <formats count="1">
    <format dxfId="2">
      <pivotArea grandCol="1"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2D43BC2-333B-BF42-A116-0749832F311F}" name="PivotTable9" cacheId="3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L13" firstHeaderRow="1" firstDataRow="2" firstDataCol="1"/>
  <pivotFields count="13">
    <pivotField axis="axisRow" showAll="0">
      <items count="9">
        <item n="Bilateral Partner" x="1"/>
        <item x="2"/>
        <item x="7"/>
        <item x="6"/>
        <item x="4"/>
        <item x="5"/>
        <item x="3"/>
        <item x="0"/>
        <item t="default"/>
      </items>
    </pivotField>
    <pivotField showAll="0"/>
    <pivotField showAll="0"/>
    <pivotField showAll="0"/>
    <pivotField showAll="0"/>
    <pivotField showAll="0"/>
    <pivotField dataField="1" showAll="0">
      <items count="44">
        <item x="30"/>
        <item x="27"/>
        <item x="14"/>
        <item x="34"/>
        <item x="26"/>
        <item x="38"/>
        <item x="32"/>
        <item x="16"/>
        <item x="21"/>
        <item x="4"/>
        <item x="31"/>
        <item x="40"/>
        <item x="37"/>
        <item x="24"/>
        <item x="36"/>
        <item x="13"/>
        <item x="35"/>
        <item x="22"/>
        <item x="41"/>
        <item x="18"/>
        <item x="39"/>
        <item x="11"/>
        <item x="10"/>
        <item x="33"/>
        <item x="12"/>
        <item x="8"/>
        <item x="19"/>
        <item x="15"/>
        <item x="20"/>
        <item x="6"/>
        <item x="7"/>
        <item x="0"/>
        <item x="29"/>
        <item x="23"/>
        <item x="25"/>
        <item x="5"/>
        <item x="1"/>
        <item x="2"/>
        <item x="3"/>
        <item x="28"/>
        <item x="9"/>
        <item x="42"/>
        <item x="17"/>
        <item t="default"/>
      </items>
    </pivotField>
    <pivotField showAll="0"/>
    <pivotField showAll="0"/>
    <pivotField showAll="0"/>
    <pivotField numFmtId="165" showAll="0"/>
    <pivotField showAll="0"/>
    <pivotField axis="axisCol" showAll="0">
      <items count="11">
        <item x="6"/>
        <item x="3"/>
        <item x="7"/>
        <item x="4"/>
        <item x="0"/>
        <item x="1"/>
        <item x="8"/>
        <item x="9"/>
        <item x="2"/>
        <item x="5"/>
        <item t="default"/>
      </items>
    </pivotField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12"/>
  </colFields>
  <col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colItems>
  <dataFields count="1">
    <dataField name="Sum of Total investment ($mil)" fld="6" showDataAs="percentOfCol" baseField="0" baseItem="0" numFmtId="10"/>
  </dataFields>
  <formats count="1">
    <format dxfId="1">
      <pivotArea collapsedLevelsAreSubtotals="1" fieldPosition="0">
        <references count="2">
          <reference field="0" count="0"/>
          <reference field="12" count="0" selected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721C830-0901-524B-86C5-21FC34B758B0}" name="PivotTable10" cacheId="3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J15" firstHeaderRow="1" firstDataRow="2" firstDataCol="1"/>
  <pivotFields count="13">
    <pivotField axis="axisCol" showAll="0">
      <items count="9">
        <item n="Bilateral Partner" x="1"/>
        <item x="2"/>
        <item x="7"/>
        <item x="6"/>
        <item x="4"/>
        <item x="5"/>
        <item x="3"/>
        <item x="0"/>
        <item t="default"/>
      </items>
    </pivotField>
    <pivotField showAll="0"/>
    <pivotField showAll="0"/>
    <pivotField showAll="0"/>
    <pivotField showAll="0"/>
    <pivotField showAll="0"/>
    <pivotField dataField="1" showAll="0">
      <items count="44">
        <item x="30"/>
        <item x="27"/>
        <item x="14"/>
        <item x="34"/>
        <item x="26"/>
        <item x="38"/>
        <item x="32"/>
        <item x="16"/>
        <item x="21"/>
        <item x="4"/>
        <item x="31"/>
        <item x="40"/>
        <item x="37"/>
        <item x="24"/>
        <item x="36"/>
        <item x="13"/>
        <item x="35"/>
        <item x="22"/>
        <item x="41"/>
        <item x="18"/>
        <item x="39"/>
        <item x="11"/>
        <item x="10"/>
        <item x="33"/>
        <item x="12"/>
        <item x="8"/>
        <item x="19"/>
        <item x="15"/>
        <item x="20"/>
        <item x="6"/>
        <item x="7"/>
        <item x="0"/>
        <item x="29"/>
        <item x="23"/>
        <item x="25"/>
        <item x="5"/>
        <item x="1"/>
        <item x="2"/>
        <item x="3"/>
        <item x="28"/>
        <item x="9"/>
        <item x="42"/>
        <item x="17"/>
        <item t="default"/>
      </items>
    </pivotField>
    <pivotField showAll="0"/>
    <pivotField showAll="0"/>
    <pivotField showAll="0"/>
    <pivotField numFmtId="165" showAll="0"/>
    <pivotField showAll="0"/>
    <pivotField axis="axisRow" showAll="0">
      <items count="11">
        <item x="6"/>
        <item x="3"/>
        <item x="7"/>
        <item x="4"/>
        <item x="0"/>
        <item x="1"/>
        <item x="8"/>
        <item x="9"/>
        <item x="2"/>
        <item x="5"/>
        <item t="default"/>
      </items>
    </pivotField>
  </pivotFields>
  <rowFields count="1">
    <field x="12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0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dataFields count="1">
    <dataField name="Count of Total investment ($mil)" fld="6" subtotal="count" showDataAs="percentOfCol" baseField="0" baseItem="0" numFmtId="10"/>
  </dataFields>
  <formats count="1">
    <format dxfId="0">
      <pivotArea collapsedLevelsAreSubtotals="1" fieldPosition="0">
        <references count="1">
          <reference field="12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E3835D-F5D1-4107-A44D-0E70FB6C251F}">
  <sheetPr>
    <tabColor theme="1"/>
  </sheetPr>
  <dimension ref="A1:D22"/>
  <sheetViews>
    <sheetView workbookViewId="0">
      <selection activeCell="B1" sqref="B1"/>
    </sheetView>
  </sheetViews>
  <sheetFormatPr defaultColWidth="8.88671875" defaultRowHeight="14.4" x14ac:dyDescent="0.3"/>
  <cols>
    <col min="1" max="1" width="18" bestFit="1" customWidth="1"/>
    <col min="2" max="2" width="28.33203125" style="12" bestFit="1" customWidth="1"/>
    <col min="3" max="3" width="39.44140625" bestFit="1" customWidth="1"/>
    <col min="4" max="4" width="12.88671875" bestFit="1" customWidth="1"/>
  </cols>
  <sheetData>
    <row r="1" spans="1:4" x14ac:dyDescent="0.3">
      <c r="B1" s="48" t="s">
        <v>0</v>
      </c>
    </row>
    <row r="2" spans="1:4" x14ac:dyDescent="0.3">
      <c r="A2" s="23" t="s">
        <v>1</v>
      </c>
    </row>
    <row r="3" spans="1:4" x14ac:dyDescent="0.3">
      <c r="A3" s="10" t="s">
        <v>2</v>
      </c>
      <c r="B3" t="s">
        <v>3</v>
      </c>
      <c r="C3" t="s">
        <v>4</v>
      </c>
      <c r="D3" s="23" t="s">
        <v>5</v>
      </c>
    </row>
    <row r="4" spans="1:4" x14ac:dyDescent="0.3">
      <c r="A4" s="11" t="s">
        <v>6</v>
      </c>
      <c r="B4" s="12">
        <v>190.49333333333337</v>
      </c>
      <c r="C4" s="12">
        <v>117.69</v>
      </c>
      <c r="D4" s="18">
        <f>C4/B4</f>
        <v>0.6178168964793167</v>
      </c>
    </row>
    <row r="5" spans="1:4" x14ac:dyDescent="0.3">
      <c r="A5" s="11" t="s">
        <v>7</v>
      </c>
      <c r="B5" s="12">
        <v>113.37996976671363</v>
      </c>
      <c r="C5" s="12">
        <v>113.37996976671363</v>
      </c>
      <c r="D5" s="18">
        <f t="shared" ref="D5:D9" si="0">C5/B5</f>
        <v>1</v>
      </c>
    </row>
    <row r="6" spans="1:4" x14ac:dyDescent="0.3">
      <c r="A6" s="11" t="s">
        <v>8</v>
      </c>
      <c r="B6" s="12">
        <v>346.23214285714289</v>
      </c>
      <c r="C6" s="12">
        <v>110.27232142857143</v>
      </c>
      <c r="D6" s="18">
        <f t="shared" si="0"/>
        <v>0.31849244416937439</v>
      </c>
    </row>
    <row r="7" spans="1:4" x14ac:dyDescent="0.3">
      <c r="A7" s="11" t="s">
        <v>9</v>
      </c>
      <c r="B7" s="12">
        <v>90.932567110276537</v>
      </c>
      <c r="C7" s="12">
        <v>90.932567110276537</v>
      </c>
      <c r="D7" s="18">
        <f t="shared" si="0"/>
        <v>1</v>
      </c>
    </row>
    <row r="8" spans="1:4" x14ac:dyDescent="0.3">
      <c r="A8" s="11" t="s">
        <v>10</v>
      </c>
      <c r="B8" s="12">
        <v>118.32121212121211</v>
      </c>
      <c r="C8" s="12">
        <v>57.227272727272734</v>
      </c>
      <c r="D8" s="18">
        <f t="shared" si="0"/>
        <v>0.48366029810992173</v>
      </c>
    </row>
    <row r="9" spans="1:4" x14ac:dyDescent="0.3">
      <c r="A9" s="11" t="s">
        <v>11</v>
      </c>
      <c r="B9" s="12">
        <v>114.252</v>
      </c>
      <c r="C9" s="12">
        <v>29.189</v>
      </c>
      <c r="D9" s="18">
        <f t="shared" si="0"/>
        <v>0.25547911633932013</v>
      </c>
    </row>
    <row r="10" spans="1:4" x14ac:dyDescent="0.3">
      <c r="A10" s="11" t="s">
        <v>12</v>
      </c>
      <c r="B10" s="12">
        <v>973.61122518867853</v>
      </c>
      <c r="C10" s="12">
        <v>518.69113103283428</v>
      </c>
      <c r="D10" s="18"/>
    </row>
    <row r="11" spans="1:4" x14ac:dyDescent="0.3">
      <c r="B11"/>
      <c r="D11" s="22">
        <f>C10/B10</f>
        <v>0.53274974405961251</v>
      </c>
    </row>
    <row r="12" spans="1:4" x14ac:dyDescent="0.3">
      <c r="B12"/>
    </row>
    <row r="13" spans="1:4" x14ac:dyDescent="0.3">
      <c r="A13" s="29" t="s">
        <v>13</v>
      </c>
    </row>
    <row r="14" spans="1:4" x14ac:dyDescent="0.3">
      <c r="A14" s="23" t="s">
        <v>14</v>
      </c>
      <c r="B14" s="23" t="s">
        <v>15</v>
      </c>
      <c r="C14" s="23" t="s">
        <v>16</v>
      </c>
      <c r="D14" s="23" t="s">
        <v>5</v>
      </c>
    </row>
    <row r="15" spans="1:4" x14ac:dyDescent="0.3">
      <c r="A15" t="s">
        <v>6</v>
      </c>
      <c r="B15" s="30">
        <v>190.49333333333337</v>
      </c>
      <c r="C15" s="30">
        <v>117.69</v>
      </c>
      <c r="D15" s="18">
        <f t="shared" ref="D15:D20" si="1">C15/B15</f>
        <v>0.6178168964793167</v>
      </c>
    </row>
    <row r="16" spans="1:4" x14ac:dyDescent="0.3">
      <c r="A16" t="s">
        <v>7</v>
      </c>
      <c r="B16" s="32">
        <v>194</v>
      </c>
      <c r="C16" s="32">
        <v>194</v>
      </c>
      <c r="D16" s="18">
        <f t="shared" si="1"/>
        <v>1</v>
      </c>
    </row>
    <row r="17" spans="1:4" x14ac:dyDescent="0.3">
      <c r="A17" t="s">
        <v>8</v>
      </c>
      <c r="B17" s="30">
        <v>346.23214285714289</v>
      </c>
      <c r="C17" s="30">
        <v>110.27232142857143</v>
      </c>
      <c r="D17" s="18">
        <f t="shared" si="1"/>
        <v>0.31849244416937439</v>
      </c>
    </row>
    <row r="18" spans="1:4" x14ac:dyDescent="0.3">
      <c r="A18" t="s">
        <v>9</v>
      </c>
      <c r="B18" s="30">
        <v>90.932567110276537</v>
      </c>
      <c r="C18" s="30">
        <f>B18/2</f>
        <v>45.466283555138268</v>
      </c>
      <c r="D18" s="18">
        <f t="shared" si="1"/>
        <v>0.5</v>
      </c>
    </row>
    <row r="19" spans="1:4" x14ac:dyDescent="0.3">
      <c r="A19" t="s">
        <v>10</v>
      </c>
      <c r="B19" s="30">
        <v>118.32121212121211</v>
      </c>
      <c r="C19" s="30">
        <v>57.227272727272734</v>
      </c>
      <c r="D19" s="18">
        <f t="shared" si="1"/>
        <v>0.48366029810992173</v>
      </c>
    </row>
    <row r="20" spans="1:4" x14ac:dyDescent="0.3">
      <c r="A20" t="s">
        <v>11</v>
      </c>
      <c r="B20" s="30">
        <v>114.252</v>
      </c>
      <c r="C20" s="30">
        <v>29.189</v>
      </c>
      <c r="D20" s="18">
        <f t="shared" si="1"/>
        <v>0.25547911633932013</v>
      </c>
    </row>
    <row r="21" spans="1:4" x14ac:dyDescent="0.3">
      <c r="A21" s="23" t="s">
        <v>17</v>
      </c>
      <c r="B21" s="31">
        <f>SUM(B15:B20)</f>
        <v>1054.2312554219648</v>
      </c>
      <c r="C21" s="31">
        <f>SUM(C15:C20)</f>
        <v>553.84487771098236</v>
      </c>
      <c r="D21" s="18"/>
    </row>
    <row r="22" spans="1:4" x14ac:dyDescent="0.3">
      <c r="B22"/>
      <c r="D22" s="22">
        <f>C21/B21</f>
        <v>0.52535425682223902</v>
      </c>
    </row>
  </sheetData>
  <pageMargins left="0.7" right="0.7" top="0.75" bottom="0.75" header="0.3" footer="0.3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438CAE-6F34-4701-9BB1-2B55C50BAB3F}">
  <dimension ref="A1:B11"/>
  <sheetViews>
    <sheetView workbookViewId="0">
      <selection activeCell="B8" sqref="B8"/>
    </sheetView>
  </sheetViews>
  <sheetFormatPr defaultColWidth="8.88671875" defaultRowHeight="14.4" x14ac:dyDescent="0.3"/>
  <cols>
    <col min="1" max="1" width="12.33203125" bestFit="1" customWidth="1"/>
    <col min="2" max="2" width="28.33203125" bestFit="1" customWidth="1"/>
  </cols>
  <sheetData>
    <row r="1" spans="1:2" x14ac:dyDescent="0.3">
      <c r="A1" s="10" t="s">
        <v>18</v>
      </c>
      <c r="B1" t="s">
        <v>6</v>
      </c>
    </row>
    <row r="3" spans="1:2" x14ac:dyDescent="0.3">
      <c r="A3" s="10" t="s">
        <v>2</v>
      </c>
      <c r="B3" t="s">
        <v>3</v>
      </c>
    </row>
    <row r="4" spans="1:2" x14ac:dyDescent="0.3">
      <c r="A4" s="11" t="s">
        <v>19</v>
      </c>
      <c r="B4" s="30">
        <v>10</v>
      </c>
    </row>
    <row r="5" spans="1:2" x14ac:dyDescent="0.3">
      <c r="A5" s="11" t="s">
        <v>20</v>
      </c>
      <c r="B5" s="30">
        <v>2.5</v>
      </c>
    </row>
    <row r="6" spans="1:2" x14ac:dyDescent="0.3">
      <c r="A6" s="11" t="s">
        <v>21</v>
      </c>
      <c r="B6" s="30">
        <v>12.65</v>
      </c>
    </row>
    <row r="7" spans="1:2" x14ac:dyDescent="0.3">
      <c r="A7" s="11" t="s">
        <v>22</v>
      </c>
      <c r="B7" s="30">
        <v>22.46</v>
      </c>
    </row>
    <row r="8" spans="1:2" x14ac:dyDescent="0.3">
      <c r="A8" s="11" t="s">
        <v>23</v>
      </c>
      <c r="B8" s="30">
        <v>1.9</v>
      </c>
    </row>
    <row r="9" spans="1:2" x14ac:dyDescent="0.3">
      <c r="A9" s="11" t="s">
        <v>24</v>
      </c>
      <c r="B9" s="30">
        <v>10</v>
      </c>
    </row>
    <row r="10" spans="1:2" x14ac:dyDescent="0.3">
      <c r="A10" s="11" t="s">
        <v>25</v>
      </c>
      <c r="B10" s="30">
        <v>130.98333333333332</v>
      </c>
    </row>
    <row r="11" spans="1:2" x14ac:dyDescent="0.3">
      <c r="A11" s="11" t="s">
        <v>12</v>
      </c>
      <c r="B11">
        <v>190.49333333333331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7377D-D54B-0844-83FF-76D445FDAFE8}">
  <dimension ref="A3:N13"/>
  <sheetViews>
    <sheetView workbookViewId="0">
      <selection activeCell="A6" sqref="A6"/>
    </sheetView>
  </sheetViews>
  <sheetFormatPr defaultColWidth="10.6640625" defaultRowHeight="14.4" x14ac:dyDescent="0.3"/>
  <cols>
    <col min="1" max="1" width="24.88671875" bestFit="1" customWidth="1"/>
    <col min="2" max="2" width="14.88671875" bestFit="1" customWidth="1"/>
    <col min="3" max="13" width="8.33203125" bestFit="1" customWidth="1"/>
    <col min="14" max="14" width="11.33203125" bestFit="1" customWidth="1"/>
    <col min="15" max="15" width="24.88671875" bestFit="1" customWidth="1"/>
    <col min="16" max="16" width="26.33203125" bestFit="1" customWidth="1"/>
    <col min="17" max="17" width="24.88671875" bestFit="1" customWidth="1"/>
    <col min="18" max="18" width="26.33203125" bestFit="1" customWidth="1"/>
    <col min="19" max="19" width="24.88671875" bestFit="1" customWidth="1"/>
    <col min="20" max="20" width="26.33203125" bestFit="1" customWidth="1"/>
    <col min="21" max="21" width="24.88671875" bestFit="1" customWidth="1"/>
    <col min="22" max="22" width="26.33203125" bestFit="1" customWidth="1"/>
    <col min="23" max="23" width="24.88671875" bestFit="1" customWidth="1"/>
    <col min="24" max="24" width="26.33203125" bestFit="1" customWidth="1"/>
    <col min="25" max="25" width="24.88671875" bestFit="1" customWidth="1"/>
    <col min="26" max="26" width="30.6640625" bestFit="1" customWidth="1"/>
    <col min="27" max="27" width="29.109375" bestFit="1" customWidth="1"/>
  </cols>
  <sheetData>
    <row r="3" spans="1:14" x14ac:dyDescent="0.3">
      <c r="A3" s="10" t="s">
        <v>26</v>
      </c>
      <c r="B3" s="10" t="s">
        <v>27</v>
      </c>
    </row>
    <row r="4" spans="1:14" x14ac:dyDescent="0.3">
      <c r="A4" s="10" t="s">
        <v>2</v>
      </c>
      <c r="B4">
        <v>2020</v>
      </c>
      <c r="C4">
        <v>2022</v>
      </c>
      <c r="D4">
        <v>2023</v>
      </c>
      <c r="E4">
        <v>2024</v>
      </c>
      <c r="F4">
        <v>2025</v>
      </c>
      <c r="G4">
        <v>2026</v>
      </c>
      <c r="H4">
        <v>2027</v>
      </c>
      <c r="I4">
        <v>2028</v>
      </c>
      <c r="J4">
        <v>2029</v>
      </c>
      <c r="K4">
        <v>2030</v>
      </c>
      <c r="L4">
        <v>2031</v>
      </c>
      <c r="M4" t="s">
        <v>28</v>
      </c>
      <c r="N4" t="s">
        <v>12</v>
      </c>
    </row>
    <row r="5" spans="1:14" x14ac:dyDescent="0.3">
      <c r="A5" s="11" t="s">
        <v>29</v>
      </c>
      <c r="B5" s="18">
        <v>0</v>
      </c>
      <c r="C5" s="18">
        <v>0</v>
      </c>
      <c r="D5" s="18">
        <v>4.5626745568675166E-2</v>
      </c>
      <c r="E5" s="18">
        <v>0</v>
      </c>
      <c r="F5" s="18">
        <v>0.53846153846153844</v>
      </c>
      <c r="G5" s="18">
        <v>2.9239766081871343E-2</v>
      </c>
      <c r="H5" s="18">
        <v>0.302491103202847</v>
      </c>
      <c r="I5" s="18">
        <v>0.56023820430600091</v>
      </c>
      <c r="J5" s="18">
        <v>0.12676056338028169</v>
      </c>
      <c r="K5" s="18">
        <v>0</v>
      </c>
      <c r="L5" s="18">
        <v>1</v>
      </c>
      <c r="M5" s="18">
        <v>0</v>
      </c>
      <c r="N5" s="18">
        <v>0.2135391624703786</v>
      </c>
    </row>
    <row r="6" spans="1:14" x14ac:dyDescent="0.3">
      <c r="A6" s="11" t="s">
        <v>22</v>
      </c>
      <c r="B6" s="18">
        <v>0</v>
      </c>
      <c r="C6" s="18">
        <v>0</v>
      </c>
      <c r="D6" s="18">
        <v>0</v>
      </c>
      <c r="E6" s="18">
        <v>0</v>
      </c>
      <c r="F6" s="18">
        <v>0.46153846153846156</v>
      </c>
      <c r="G6" s="18">
        <v>0</v>
      </c>
      <c r="H6" s="18">
        <v>5.3380782918149468E-2</v>
      </c>
      <c r="I6" s="18">
        <v>0</v>
      </c>
      <c r="J6" s="18">
        <v>0</v>
      </c>
      <c r="K6" s="18">
        <v>0.49645390070921985</v>
      </c>
      <c r="L6" s="18">
        <v>0</v>
      </c>
      <c r="M6" s="18">
        <v>0</v>
      </c>
      <c r="N6" s="18">
        <v>3.5926672970831311E-2</v>
      </c>
    </row>
    <row r="7" spans="1:14" x14ac:dyDescent="0.3">
      <c r="A7" s="11" t="s">
        <v>9</v>
      </c>
      <c r="B7" s="18">
        <v>0</v>
      </c>
      <c r="C7" s="18">
        <v>0.8874018399383341</v>
      </c>
      <c r="D7" s="18">
        <v>0</v>
      </c>
      <c r="E7" s="18">
        <v>0</v>
      </c>
      <c r="F7" s="18">
        <v>0</v>
      </c>
      <c r="G7" s="18">
        <v>0</v>
      </c>
      <c r="H7" s="18">
        <v>0</v>
      </c>
      <c r="I7" s="18">
        <v>0</v>
      </c>
      <c r="J7" s="18">
        <v>0</v>
      </c>
      <c r="K7" s="18">
        <v>0</v>
      </c>
      <c r="L7" s="18">
        <v>0</v>
      </c>
      <c r="M7" s="18">
        <v>0</v>
      </c>
      <c r="N7" s="18">
        <v>0.20418153756056726</v>
      </c>
    </row>
    <row r="8" spans="1:14" x14ac:dyDescent="0.3">
      <c r="A8" s="11" t="s">
        <v>7</v>
      </c>
      <c r="B8" s="18">
        <v>0</v>
      </c>
      <c r="C8" s="18">
        <v>0.11064638003798724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8">
        <v>0</v>
      </c>
      <c r="K8" s="18">
        <v>0</v>
      </c>
      <c r="L8" s="18">
        <v>0</v>
      </c>
      <c r="M8" s="18">
        <v>1</v>
      </c>
      <c r="N8" s="18">
        <v>2.6749646655210884E-2</v>
      </c>
    </row>
    <row r="9" spans="1:14" x14ac:dyDescent="0.3">
      <c r="A9" s="11" t="s">
        <v>11</v>
      </c>
      <c r="B9" s="18">
        <v>0</v>
      </c>
      <c r="C9" s="18">
        <v>0</v>
      </c>
      <c r="D9" s="18">
        <v>0.16489229322788487</v>
      </c>
      <c r="E9" s="18">
        <v>0</v>
      </c>
      <c r="F9" s="18">
        <v>0</v>
      </c>
      <c r="G9" s="18">
        <v>0</v>
      </c>
      <c r="H9" s="18">
        <v>8.8967971530249115E-2</v>
      </c>
      <c r="I9" s="18">
        <v>0</v>
      </c>
      <c r="J9" s="18">
        <v>0</v>
      </c>
      <c r="K9" s="18">
        <v>0</v>
      </c>
      <c r="L9" s="18">
        <v>0</v>
      </c>
      <c r="M9" s="18">
        <v>0</v>
      </c>
      <c r="N9" s="18">
        <v>3.8005929169018168E-2</v>
      </c>
    </row>
    <row r="10" spans="1:14" x14ac:dyDescent="0.3">
      <c r="A10" s="11" t="s">
        <v>10</v>
      </c>
      <c r="B10" s="18">
        <v>1.7199017199017196E-2</v>
      </c>
      <c r="C10" s="18">
        <v>1.9517800236787694E-3</v>
      </c>
      <c r="D10" s="18">
        <v>3.5948344993501649E-2</v>
      </c>
      <c r="E10" s="18">
        <v>1</v>
      </c>
      <c r="F10" s="18">
        <v>0</v>
      </c>
      <c r="G10" s="18">
        <v>0.65497076023391809</v>
      </c>
      <c r="H10" s="18">
        <v>2.1352313167259787E-2</v>
      </c>
      <c r="I10" s="18">
        <v>0.41227668346312413</v>
      </c>
      <c r="J10" s="18">
        <v>0</v>
      </c>
      <c r="K10" s="18">
        <v>0.42553191489361702</v>
      </c>
      <c r="L10" s="18">
        <v>0</v>
      </c>
      <c r="M10" s="18">
        <v>0</v>
      </c>
      <c r="N10" s="18">
        <v>0.16499324561854278</v>
      </c>
    </row>
    <row r="11" spans="1:14" x14ac:dyDescent="0.3">
      <c r="A11" s="11" t="s">
        <v>30</v>
      </c>
      <c r="B11" s="18">
        <v>0</v>
      </c>
      <c r="C11" s="18">
        <v>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8">
        <v>2.8169014084507043E-2</v>
      </c>
      <c r="K11" s="18">
        <v>0</v>
      </c>
      <c r="L11" s="18">
        <v>0</v>
      </c>
      <c r="M11" s="18">
        <v>0</v>
      </c>
      <c r="N11" s="18">
        <v>2.2454170606769569E-3</v>
      </c>
    </row>
    <row r="12" spans="1:14" x14ac:dyDescent="0.3">
      <c r="A12" s="11" t="s">
        <v>8</v>
      </c>
      <c r="B12" s="18">
        <v>0.98280098280098271</v>
      </c>
      <c r="C12" s="18">
        <v>0</v>
      </c>
      <c r="D12" s="18">
        <v>0.75353261620993839</v>
      </c>
      <c r="E12" s="18">
        <v>0</v>
      </c>
      <c r="F12" s="18">
        <v>0</v>
      </c>
      <c r="G12" s="18">
        <v>0.31578947368421051</v>
      </c>
      <c r="H12" s="18">
        <v>0.53380782918149461</v>
      </c>
      <c r="I12" s="18">
        <v>2.7485112230874943E-2</v>
      </c>
      <c r="J12" s="18">
        <v>0.84507042253521125</v>
      </c>
      <c r="K12" s="18">
        <v>7.8014184397163122E-2</v>
      </c>
      <c r="L12" s="18">
        <v>0</v>
      </c>
      <c r="M12" s="18">
        <v>0</v>
      </c>
      <c r="N12" s="18">
        <v>0.31435838849477399</v>
      </c>
    </row>
    <row r="13" spans="1:14" x14ac:dyDescent="0.3">
      <c r="A13" s="11" t="s">
        <v>31</v>
      </c>
      <c r="B13" s="45">
        <v>1</v>
      </c>
      <c r="C13" s="45">
        <v>1</v>
      </c>
      <c r="D13" s="45">
        <v>1</v>
      </c>
      <c r="E13" s="45">
        <v>1</v>
      </c>
      <c r="F13" s="45">
        <v>1</v>
      </c>
      <c r="G13" s="45">
        <v>1</v>
      </c>
      <c r="H13" s="45">
        <v>1</v>
      </c>
      <c r="I13" s="45">
        <v>1</v>
      </c>
      <c r="J13" s="45">
        <v>1</v>
      </c>
      <c r="K13" s="45">
        <v>1</v>
      </c>
      <c r="L13" s="45">
        <v>1</v>
      </c>
      <c r="M13" s="45">
        <v>1</v>
      </c>
      <c r="N13" s="45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60E97A-1EC8-D64F-9A30-2E1A1E7E7730}">
  <dimension ref="A3:N13"/>
  <sheetViews>
    <sheetView workbookViewId="0">
      <selection activeCell="M26" sqref="M26"/>
    </sheetView>
  </sheetViews>
  <sheetFormatPr defaultColWidth="10.6640625" defaultRowHeight="14.4" x14ac:dyDescent="0.3"/>
  <cols>
    <col min="1" max="1" width="24.88671875" bestFit="1" customWidth="1"/>
    <col min="2" max="2" width="14.88671875" bestFit="1" customWidth="1"/>
    <col min="3" max="3" width="12.109375" bestFit="1" customWidth="1"/>
    <col min="4" max="4" width="7.109375" bestFit="1" customWidth="1"/>
    <col min="5" max="5" width="5.109375" bestFit="1" customWidth="1"/>
    <col min="6" max="6" width="5.6640625" bestFit="1" customWidth="1"/>
    <col min="7" max="8" width="5.109375" bestFit="1" customWidth="1"/>
    <col min="9" max="9" width="7.109375" bestFit="1" customWidth="1"/>
    <col min="10" max="10" width="5.109375" bestFit="1" customWidth="1"/>
    <col min="11" max="11" width="5.6640625" bestFit="1" customWidth="1"/>
    <col min="12" max="13" width="5.109375" bestFit="1" customWidth="1"/>
    <col min="14" max="14" width="12.109375" bestFit="1" customWidth="1"/>
    <col min="15" max="15" width="24.88671875" bestFit="1" customWidth="1"/>
    <col min="16" max="16" width="26.33203125" bestFit="1" customWidth="1"/>
    <col min="17" max="17" width="24.88671875" bestFit="1" customWidth="1"/>
    <col min="18" max="18" width="26.33203125" bestFit="1" customWidth="1"/>
    <col min="19" max="19" width="24.88671875" bestFit="1" customWidth="1"/>
    <col min="20" max="20" width="26.33203125" bestFit="1" customWidth="1"/>
    <col min="21" max="21" width="24.88671875" bestFit="1" customWidth="1"/>
    <col min="22" max="22" width="26.33203125" bestFit="1" customWidth="1"/>
    <col min="23" max="23" width="24.88671875" bestFit="1" customWidth="1"/>
    <col min="24" max="24" width="26.33203125" bestFit="1" customWidth="1"/>
    <col min="25" max="25" width="24.88671875" bestFit="1" customWidth="1"/>
    <col min="26" max="26" width="30.6640625" bestFit="1" customWidth="1"/>
    <col min="27" max="27" width="29.109375" bestFit="1" customWidth="1"/>
  </cols>
  <sheetData>
    <row r="3" spans="1:14" x14ac:dyDescent="0.3">
      <c r="A3" s="10" t="s">
        <v>26</v>
      </c>
      <c r="B3" s="10" t="s">
        <v>27</v>
      </c>
    </row>
    <row r="4" spans="1:14" x14ac:dyDescent="0.3">
      <c r="A4" s="10" t="s">
        <v>2</v>
      </c>
      <c r="B4">
        <v>2020</v>
      </c>
      <c r="C4">
        <v>2022</v>
      </c>
      <c r="D4">
        <v>2023</v>
      </c>
      <c r="E4">
        <v>2024</v>
      </c>
      <c r="F4">
        <v>2025</v>
      </c>
      <c r="G4">
        <v>2026</v>
      </c>
      <c r="H4">
        <v>2027</v>
      </c>
      <c r="I4">
        <v>2028</v>
      </c>
      <c r="J4">
        <v>2029</v>
      </c>
      <c r="K4">
        <v>2030</v>
      </c>
      <c r="L4">
        <v>2031</v>
      </c>
      <c r="M4" t="s">
        <v>28</v>
      </c>
      <c r="N4" t="s">
        <v>12</v>
      </c>
    </row>
    <row r="5" spans="1:14" x14ac:dyDescent="0.3">
      <c r="A5" s="11" t="s">
        <v>29</v>
      </c>
      <c r="D5">
        <v>33</v>
      </c>
      <c r="F5" s="46">
        <v>70</v>
      </c>
      <c r="G5">
        <v>5</v>
      </c>
      <c r="H5">
        <v>170</v>
      </c>
      <c r="I5">
        <v>611.5</v>
      </c>
      <c r="J5">
        <v>45</v>
      </c>
      <c r="L5">
        <v>16.5</v>
      </c>
      <c r="N5" s="43">
        <v>951</v>
      </c>
    </row>
    <row r="6" spans="1:14" x14ac:dyDescent="0.3">
      <c r="A6" s="11" t="s">
        <v>22</v>
      </c>
      <c r="F6" s="46">
        <v>60</v>
      </c>
      <c r="H6">
        <v>30</v>
      </c>
      <c r="K6">
        <v>70</v>
      </c>
      <c r="N6" s="43">
        <v>160</v>
      </c>
    </row>
    <row r="7" spans="1:14" x14ac:dyDescent="0.3">
      <c r="A7" s="11" t="s">
        <v>9</v>
      </c>
      <c r="C7" s="46">
        <v>909.32567110276534</v>
      </c>
      <c r="N7" s="43">
        <v>909.32567110276534</v>
      </c>
    </row>
    <row r="8" spans="1:14" x14ac:dyDescent="0.3">
      <c r="A8" s="11" t="s">
        <v>7</v>
      </c>
      <c r="C8" s="46">
        <v>113.37996976671363</v>
      </c>
      <c r="M8">
        <v>5.75</v>
      </c>
      <c r="N8" s="43">
        <v>119.12996976671363</v>
      </c>
    </row>
    <row r="9" spans="1:14" x14ac:dyDescent="0.3">
      <c r="A9" s="11" t="s">
        <v>11</v>
      </c>
      <c r="D9">
        <v>119.26</v>
      </c>
      <c r="H9">
        <v>50</v>
      </c>
      <c r="N9" s="43">
        <v>169.26</v>
      </c>
    </row>
    <row r="10" spans="1:14" x14ac:dyDescent="0.3">
      <c r="A10" s="11" t="s">
        <v>10</v>
      </c>
      <c r="B10">
        <v>2.8</v>
      </c>
      <c r="C10">
        <v>2</v>
      </c>
      <c r="D10">
        <v>26</v>
      </c>
      <c r="E10">
        <v>70</v>
      </c>
      <c r="G10">
        <v>112</v>
      </c>
      <c r="H10">
        <v>12</v>
      </c>
      <c r="I10">
        <v>450</v>
      </c>
      <c r="K10" s="46">
        <v>60</v>
      </c>
      <c r="N10" s="43">
        <v>734.8</v>
      </c>
    </row>
    <row r="11" spans="1:14" x14ac:dyDescent="0.3">
      <c r="A11" s="11" t="s">
        <v>30</v>
      </c>
      <c r="J11">
        <v>10</v>
      </c>
      <c r="N11" s="43">
        <v>10</v>
      </c>
    </row>
    <row r="12" spans="1:14" x14ac:dyDescent="0.3">
      <c r="A12" s="11" t="s">
        <v>8</v>
      </c>
      <c r="B12" s="46">
        <v>160</v>
      </c>
      <c r="D12">
        <v>545</v>
      </c>
      <c r="G12">
        <v>54</v>
      </c>
      <c r="H12">
        <v>300</v>
      </c>
      <c r="I12">
        <v>30</v>
      </c>
      <c r="J12">
        <v>300</v>
      </c>
      <c r="K12">
        <v>11</v>
      </c>
      <c r="N12" s="43">
        <v>1400</v>
      </c>
    </row>
    <row r="13" spans="1:14" x14ac:dyDescent="0.3">
      <c r="A13" s="11" t="s">
        <v>31</v>
      </c>
      <c r="B13">
        <v>162.80000000000001</v>
      </c>
      <c r="C13">
        <v>1024.7056408694789</v>
      </c>
      <c r="D13">
        <v>723.26</v>
      </c>
      <c r="E13">
        <v>70</v>
      </c>
      <c r="F13">
        <v>130</v>
      </c>
      <c r="G13">
        <v>171</v>
      </c>
      <c r="H13">
        <v>562</v>
      </c>
      <c r="I13">
        <v>1091.5</v>
      </c>
      <c r="J13">
        <v>355</v>
      </c>
      <c r="K13">
        <v>141</v>
      </c>
      <c r="L13">
        <v>16.5</v>
      </c>
      <c r="M13">
        <v>5.75</v>
      </c>
      <c r="N13" s="43">
        <v>4453.5156408694793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0631B-F6A0-0F43-8CA2-8580D2FCEB5A}">
  <dimension ref="A3:L15"/>
  <sheetViews>
    <sheetView workbookViewId="0">
      <selection activeCell="L16" sqref="L16"/>
    </sheetView>
  </sheetViews>
  <sheetFormatPr defaultColWidth="10.6640625" defaultRowHeight="14.4" x14ac:dyDescent="0.3"/>
  <cols>
    <col min="1" max="1" width="26.109375" bestFit="1" customWidth="1"/>
    <col min="2" max="2" width="14.6640625" bestFit="1" customWidth="1"/>
    <col min="3" max="3" width="12.5546875" bestFit="1" customWidth="1"/>
    <col min="4" max="4" width="22.44140625" bestFit="1" customWidth="1"/>
    <col min="5" max="5" width="13.109375" bestFit="1" customWidth="1"/>
    <col min="6" max="6" width="11.6640625" bestFit="1" customWidth="1"/>
    <col min="7" max="8" width="14.44140625" bestFit="1" customWidth="1"/>
    <col min="9" max="9" width="13" bestFit="1" customWidth="1"/>
    <col min="10" max="10" width="29.6640625" bestFit="1" customWidth="1"/>
    <col min="11" max="11" width="6.44140625" bestFit="1" customWidth="1"/>
    <col min="12" max="12" width="10.109375" bestFit="1" customWidth="1"/>
  </cols>
  <sheetData>
    <row r="3" spans="1:12" x14ac:dyDescent="0.3">
      <c r="A3" s="10" t="s">
        <v>26</v>
      </c>
      <c r="B3" s="10" t="s">
        <v>27</v>
      </c>
    </row>
    <row r="4" spans="1:12" x14ac:dyDescent="0.3">
      <c r="A4" s="10" t="s">
        <v>2</v>
      </c>
      <c r="B4" t="s">
        <v>32</v>
      </c>
      <c r="C4" t="s">
        <v>33</v>
      </c>
      <c r="D4" t="s">
        <v>34</v>
      </c>
      <c r="E4" t="s">
        <v>35</v>
      </c>
      <c r="F4" t="s">
        <v>36</v>
      </c>
      <c r="G4" t="s">
        <v>37</v>
      </c>
      <c r="H4" t="s">
        <v>38</v>
      </c>
      <c r="I4" t="s">
        <v>39</v>
      </c>
      <c r="J4" t="s">
        <v>40</v>
      </c>
      <c r="K4" t="s">
        <v>41</v>
      </c>
      <c r="L4" t="s">
        <v>12</v>
      </c>
    </row>
    <row r="5" spans="1:12" x14ac:dyDescent="0.3">
      <c r="A5" s="11" t="s">
        <v>29</v>
      </c>
      <c r="B5">
        <v>177</v>
      </c>
      <c r="C5">
        <v>30</v>
      </c>
      <c r="E5">
        <v>85.5</v>
      </c>
      <c r="F5">
        <v>604</v>
      </c>
      <c r="G5">
        <v>25</v>
      </c>
      <c r="J5">
        <v>29.5</v>
      </c>
      <c r="K5">
        <v>0</v>
      </c>
      <c r="L5" s="43">
        <v>951</v>
      </c>
    </row>
    <row r="6" spans="1:12" x14ac:dyDescent="0.3">
      <c r="A6" s="11" t="s">
        <v>22</v>
      </c>
      <c r="B6">
        <v>30</v>
      </c>
      <c r="D6">
        <v>70</v>
      </c>
      <c r="E6">
        <v>60</v>
      </c>
      <c r="L6" s="43">
        <v>160</v>
      </c>
    </row>
    <row r="7" spans="1:12" x14ac:dyDescent="0.3">
      <c r="A7" s="11" t="s">
        <v>9</v>
      </c>
      <c r="F7">
        <v>909.32567110276534</v>
      </c>
      <c r="L7" s="43">
        <v>909.32567110276534</v>
      </c>
    </row>
    <row r="8" spans="1:12" x14ac:dyDescent="0.3">
      <c r="A8" s="11" t="s">
        <v>7</v>
      </c>
      <c r="F8">
        <v>113.37996976671363</v>
      </c>
      <c r="K8">
        <v>5.75</v>
      </c>
      <c r="L8" s="43">
        <v>119.12996976671363</v>
      </c>
    </row>
    <row r="9" spans="1:12" x14ac:dyDescent="0.3">
      <c r="A9" s="11" t="s">
        <v>11</v>
      </c>
      <c r="C9">
        <v>6.26</v>
      </c>
      <c r="F9">
        <v>113</v>
      </c>
      <c r="I9">
        <v>50</v>
      </c>
      <c r="L9" s="43">
        <v>169.26</v>
      </c>
    </row>
    <row r="10" spans="1:12" x14ac:dyDescent="0.3">
      <c r="A10" s="11" t="s">
        <v>10</v>
      </c>
      <c r="F10">
        <v>548.79999999999995</v>
      </c>
      <c r="G10">
        <v>50</v>
      </c>
      <c r="H10">
        <v>100</v>
      </c>
      <c r="K10">
        <v>36</v>
      </c>
      <c r="L10" s="43">
        <v>734.8</v>
      </c>
    </row>
    <row r="11" spans="1:12" x14ac:dyDescent="0.3">
      <c r="A11" s="11" t="s">
        <v>30</v>
      </c>
      <c r="B11">
        <v>10</v>
      </c>
      <c r="L11" s="43">
        <v>10</v>
      </c>
    </row>
    <row r="12" spans="1:12" x14ac:dyDescent="0.3">
      <c r="A12" s="11" t="s">
        <v>8</v>
      </c>
      <c r="F12">
        <v>1079</v>
      </c>
      <c r="G12">
        <v>150</v>
      </c>
      <c r="J12">
        <v>171</v>
      </c>
      <c r="L12" s="43">
        <v>1400</v>
      </c>
    </row>
    <row r="13" spans="1:12" x14ac:dyDescent="0.3">
      <c r="A13" s="11" t="s">
        <v>31</v>
      </c>
      <c r="B13">
        <v>217</v>
      </c>
      <c r="C13">
        <v>36.26</v>
      </c>
      <c r="D13">
        <v>70</v>
      </c>
      <c r="E13">
        <v>145.5</v>
      </c>
      <c r="F13">
        <v>3367.5056408694791</v>
      </c>
      <c r="G13">
        <v>225</v>
      </c>
      <c r="H13">
        <v>100</v>
      </c>
      <c r="I13">
        <v>50</v>
      </c>
      <c r="J13">
        <v>200.5</v>
      </c>
      <c r="K13">
        <v>41.75</v>
      </c>
      <c r="L13" s="43">
        <v>4453.5156408694793</v>
      </c>
    </row>
    <row r="15" spans="1:12" x14ac:dyDescent="0.3">
      <c r="L15">
        <f>+GETPIVOTDATA("Total investment ($mil)",$A$3)-GETPIVOTDATA("Total investment ($mil)",$A$3,"Geographical focus 1",)</f>
        <v>4411.7656408694793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1D82AC-BEFA-124B-9686-786279F5438D}">
  <dimension ref="A3:L13"/>
  <sheetViews>
    <sheetView workbookViewId="0">
      <selection activeCell="A5" sqref="A5"/>
    </sheetView>
  </sheetViews>
  <sheetFormatPr defaultColWidth="10.6640625" defaultRowHeight="14.4" x14ac:dyDescent="0.3"/>
  <cols>
    <col min="1" max="1" width="24.88671875" bestFit="1" customWidth="1"/>
    <col min="2" max="2" width="14.88671875" bestFit="1" customWidth="1"/>
    <col min="3" max="3" width="12.44140625" bestFit="1" customWidth="1"/>
    <col min="4" max="4" width="21.44140625" bestFit="1" customWidth="1"/>
    <col min="5" max="5" width="12.88671875" bestFit="1" customWidth="1"/>
    <col min="6" max="6" width="10.6640625" bestFit="1" customWidth="1"/>
    <col min="7" max="8" width="14" bestFit="1" customWidth="1"/>
    <col min="9" max="9" width="12.6640625" bestFit="1" customWidth="1"/>
    <col min="10" max="10" width="28.44140625" bestFit="1" customWidth="1"/>
    <col min="11" max="11" width="8" bestFit="1" customWidth="1"/>
    <col min="12" max="12" width="10" bestFit="1" customWidth="1"/>
  </cols>
  <sheetData>
    <row r="3" spans="1:12" x14ac:dyDescent="0.3">
      <c r="A3" s="10" t="s">
        <v>26</v>
      </c>
      <c r="B3" s="10" t="s">
        <v>27</v>
      </c>
    </row>
    <row r="4" spans="1:12" x14ac:dyDescent="0.3">
      <c r="A4" s="10" t="s">
        <v>2</v>
      </c>
      <c r="B4" t="s">
        <v>32</v>
      </c>
      <c r="C4" t="s">
        <v>33</v>
      </c>
      <c r="D4" t="s">
        <v>34</v>
      </c>
      <c r="E4" t="s">
        <v>35</v>
      </c>
      <c r="F4" t="s">
        <v>36</v>
      </c>
      <c r="G4" t="s">
        <v>37</v>
      </c>
      <c r="H4" t="s">
        <v>38</v>
      </c>
      <c r="I4" t="s">
        <v>39</v>
      </c>
      <c r="J4" t="s">
        <v>40</v>
      </c>
      <c r="K4" t="s">
        <v>41</v>
      </c>
      <c r="L4" t="s">
        <v>12</v>
      </c>
    </row>
    <row r="5" spans="1:12" x14ac:dyDescent="0.3">
      <c r="A5" s="11" t="s">
        <v>29</v>
      </c>
      <c r="B5" s="18">
        <v>0.81566820276497698</v>
      </c>
      <c r="C5" s="18">
        <v>0.82735797021511315</v>
      </c>
      <c r="D5" s="18">
        <v>0</v>
      </c>
      <c r="E5" s="18">
        <v>0.58762886597938147</v>
      </c>
      <c r="F5" s="18">
        <v>0.1793612437258009</v>
      </c>
      <c r="G5" s="18">
        <v>0.1111111111111111</v>
      </c>
      <c r="H5" s="18">
        <v>0</v>
      </c>
      <c r="I5" s="18">
        <v>0</v>
      </c>
      <c r="J5" s="18">
        <v>0.14713216957605985</v>
      </c>
      <c r="K5" s="18">
        <v>0</v>
      </c>
      <c r="L5" s="45">
        <v>0.2135391624703786</v>
      </c>
    </row>
    <row r="6" spans="1:12" x14ac:dyDescent="0.3">
      <c r="A6" s="11" t="s">
        <v>22</v>
      </c>
      <c r="B6" s="18">
        <v>0.13824884792626729</v>
      </c>
      <c r="C6" s="18">
        <v>0</v>
      </c>
      <c r="D6" s="18">
        <v>1</v>
      </c>
      <c r="E6" s="18">
        <v>0.41237113402061853</v>
      </c>
      <c r="F6" s="18">
        <v>0</v>
      </c>
      <c r="G6" s="18">
        <v>0</v>
      </c>
      <c r="H6" s="18">
        <v>0</v>
      </c>
      <c r="I6" s="18">
        <v>0</v>
      </c>
      <c r="J6" s="18">
        <v>0</v>
      </c>
      <c r="K6" s="18">
        <v>0</v>
      </c>
      <c r="L6" s="45">
        <v>3.5926672970831311E-2</v>
      </c>
    </row>
    <row r="7" spans="1:12" x14ac:dyDescent="0.3">
      <c r="A7" s="11" t="s">
        <v>9</v>
      </c>
      <c r="B7" s="18">
        <v>0</v>
      </c>
      <c r="C7" s="18">
        <v>0</v>
      </c>
      <c r="D7" s="18">
        <v>0</v>
      </c>
      <c r="E7" s="18">
        <v>0</v>
      </c>
      <c r="F7" s="18">
        <v>0.27002944258409034</v>
      </c>
      <c r="G7" s="18">
        <v>0</v>
      </c>
      <c r="H7" s="18">
        <v>0</v>
      </c>
      <c r="I7" s="18">
        <v>0</v>
      </c>
      <c r="J7" s="18">
        <v>0</v>
      </c>
      <c r="K7" s="18">
        <v>0</v>
      </c>
      <c r="L7" s="45">
        <v>0.20418153756056726</v>
      </c>
    </row>
    <row r="8" spans="1:12" x14ac:dyDescent="0.3">
      <c r="A8" s="11" t="s">
        <v>7</v>
      </c>
      <c r="B8" s="18">
        <v>0</v>
      </c>
      <c r="C8" s="18">
        <v>0</v>
      </c>
      <c r="D8" s="18">
        <v>0</v>
      </c>
      <c r="E8" s="18">
        <v>0</v>
      </c>
      <c r="F8" s="18">
        <v>3.3668828461840168E-2</v>
      </c>
      <c r="G8" s="18">
        <v>0</v>
      </c>
      <c r="H8" s="18">
        <v>0</v>
      </c>
      <c r="I8" s="18">
        <v>0</v>
      </c>
      <c r="J8" s="18">
        <v>0</v>
      </c>
      <c r="K8" s="18">
        <v>0.1377245508982036</v>
      </c>
      <c r="L8" s="45">
        <v>2.6749646655210884E-2</v>
      </c>
    </row>
    <row r="9" spans="1:12" x14ac:dyDescent="0.3">
      <c r="A9" s="11" t="s">
        <v>11</v>
      </c>
      <c r="B9" s="18">
        <v>0</v>
      </c>
      <c r="C9" s="18">
        <v>0.17264202978488694</v>
      </c>
      <c r="D9" s="18">
        <v>0</v>
      </c>
      <c r="E9" s="18">
        <v>0</v>
      </c>
      <c r="F9" s="18">
        <v>3.3555994273204472E-2</v>
      </c>
      <c r="G9" s="18">
        <v>0</v>
      </c>
      <c r="H9" s="18">
        <v>0</v>
      </c>
      <c r="I9" s="18">
        <v>1</v>
      </c>
      <c r="J9" s="18">
        <v>0</v>
      </c>
      <c r="K9" s="18">
        <v>0</v>
      </c>
      <c r="L9" s="45">
        <v>3.8005929169018168E-2</v>
      </c>
    </row>
    <row r="10" spans="1:12" x14ac:dyDescent="0.3">
      <c r="A10" s="11" t="s">
        <v>10</v>
      </c>
      <c r="B10" s="18">
        <v>0</v>
      </c>
      <c r="C10" s="18">
        <v>0</v>
      </c>
      <c r="D10" s="18">
        <v>0</v>
      </c>
      <c r="E10" s="18">
        <v>0</v>
      </c>
      <c r="F10" s="18">
        <v>0.16296928900119126</v>
      </c>
      <c r="G10" s="18">
        <v>0.22222222222222221</v>
      </c>
      <c r="H10" s="18">
        <v>1</v>
      </c>
      <c r="I10" s="18">
        <v>0</v>
      </c>
      <c r="J10" s="18">
        <v>0</v>
      </c>
      <c r="K10" s="18">
        <v>0.86227544910179643</v>
      </c>
      <c r="L10" s="45">
        <v>0.16499324561854278</v>
      </c>
    </row>
    <row r="11" spans="1:12" x14ac:dyDescent="0.3">
      <c r="A11" s="11" t="s">
        <v>30</v>
      </c>
      <c r="B11" s="18">
        <v>4.6082949308755762E-2</v>
      </c>
      <c r="C11" s="18">
        <v>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8">
        <v>0</v>
      </c>
      <c r="K11" s="18">
        <v>0</v>
      </c>
      <c r="L11" s="45">
        <v>2.2454170606769569E-3</v>
      </c>
    </row>
    <row r="12" spans="1:12" x14ac:dyDescent="0.3">
      <c r="A12" s="11" t="s">
        <v>8</v>
      </c>
      <c r="B12" s="18">
        <v>0</v>
      </c>
      <c r="C12" s="18">
        <v>0</v>
      </c>
      <c r="D12" s="18">
        <v>0</v>
      </c>
      <c r="E12" s="18">
        <v>0</v>
      </c>
      <c r="F12" s="18">
        <v>0.3204152019538728</v>
      </c>
      <c r="G12" s="18">
        <v>0.66666666666666663</v>
      </c>
      <c r="H12" s="18">
        <v>0</v>
      </c>
      <c r="I12" s="18">
        <v>0</v>
      </c>
      <c r="J12" s="18">
        <v>0.8528678304239401</v>
      </c>
      <c r="K12" s="18">
        <v>0</v>
      </c>
      <c r="L12" s="45">
        <v>0.31435838849477399</v>
      </c>
    </row>
    <row r="13" spans="1:12" x14ac:dyDescent="0.3">
      <c r="A13" s="11" t="s">
        <v>31</v>
      </c>
      <c r="B13" s="45">
        <v>1</v>
      </c>
      <c r="C13" s="45">
        <v>1</v>
      </c>
      <c r="D13" s="45">
        <v>1</v>
      </c>
      <c r="E13" s="45">
        <v>1</v>
      </c>
      <c r="F13" s="45">
        <v>1</v>
      </c>
      <c r="G13" s="45">
        <v>1</v>
      </c>
      <c r="H13" s="45">
        <v>1</v>
      </c>
      <c r="I13" s="45">
        <v>1</v>
      </c>
      <c r="J13" s="45">
        <v>1</v>
      </c>
      <c r="K13" s="45">
        <v>1</v>
      </c>
      <c r="L13" s="45"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EB083A-E43C-7143-85A3-BFF7E12D1CFA}">
  <dimension ref="A3:J15"/>
  <sheetViews>
    <sheetView workbookViewId="0">
      <selection activeCell="B5" sqref="B5"/>
    </sheetView>
  </sheetViews>
  <sheetFormatPr defaultColWidth="10.6640625" defaultRowHeight="14.4" x14ac:dyDescent="0.3"/>
  <cols>
    <col min="1" max="1" width="28" bestFit="1" customWidth="1"/>
    <col min="2" max="2" width="14.88671875" bestFit="1" customWidth="1"/>
    <col min="3" max="4" width="8.33203125" bestFit="1" customWidth="1"/>
    <col min="5" max="5" width="17.33203125" bestFit="1" customWidth="1"/>
    <col min="6" max="6" width="11" bestFit="1" customWidth="1"/>
    <col min="7" max="7" width="16.6640625" bestFit="1" customWidth="1"/>
    <col min="8" max="8" width="8.33203125" bestFit="1" customWidth="1"/>
    <col min="9" max="10" width="10" bestFit="1" customWidth="1"/>
  </cols>
  <sheetData>
    <row r="3" spans="1:10" x14ac:dyDescent="0.3">
      <c r="A3" s="10" t="s">
        <v>42</v>
      </c>
      <c r="B3" s="10" t="s">
        <v>27</v>
      </c>
    </row>
    <row r="4" spans="1:10" x14ac:dyDescent="0.3">
      <c r="A4" s="10" t="s">
        <v>2</v>
      </c>
      <c r="B4" t="s">
        <v>29</v>
      </c>
      <c r="C4" t="s">
        <v>22</v>
      </c>
      <c r="D4" t="s">
        <v>9</v>
      </c>
      <c r="E4" t="s">
        <v>7</v>
      </c>
      <c r="F4" t="s">
        <v>11</v>
      </c>
      <c r="G4" t="s">
        <v>10</v>
      </c>
      <c r="H4" t="s">
        <v>30</v>
      </c>
      <c r="I4" t="s">
        <v>8</v>
      </c>
      <c r="J4" t="s">
        <v>31</v>
      </c>
    </row>
    <row r="5" spans="1:10" x14ac:dyDescent="0.3">
      <c r="A5" s="11" t="s">
        <v>32</v>
      </c>
      <c r="B5" s="18">
        <v>0.35</v>
      </c>
      <c r="C5" s="18">
        <v>0.33333333333333331</v>
      </c>
      <c r="D5" s="18">
        <v>0</v>
      </c>
      <c r="E5" s="18">
        <v>0</v>
      </c>
      <c r="F5" s="18">
        <v>0</v>
      </c>
      <c r="G5" s="18">
        <v>0</v>
      </c>
      <c r="H5" s="18">
        <v>1</v>
      </c>
      <c r="I5" s="18">
        <v>0</v>
      </c>
      <c r="J5" s="18">
        <v>0.14516129032258066</v>
      </c>
    </row>
    <row r="6" spans="1:10" x14ac:dyDescent="0.3">
      <c r="A6" s="11" t="s">
        <v>33</v>
      </c>
      <c r="B6" s="18">
        <v>0.05</v>
      </c>
      <c r="C6" s="18">
        <v>0</v>
      </c>
      <c r="D6" s="18">
        <v>0</v>
      </c>
      <c r="E6" s="18">
        <v>0</v>
      </c>
      <c r="F6" s="18">
        <v>0.33333333333333331</v>
      </c>
      <c r="G6" s="18">
        <v>0</v>
      </c>
      <c r="H6" s="18">
        <v>0</v>
      </c>
      <c r="I6" s="18">
        <v>0</v>
      </c>
      <c r="J6" s="18">
        <v>3.2258064516129031E-2</v>
      </c>
    </row>
    <row r="7" spans="1:10" x14ac:dyDescent="0.3">
      <c r="A7" s="11" t="s">
        <v>34</v>
      </c>
      <c r="B7" s="18">
        <v>0</v>
      </c>
      <c r="C7" s="18">
        <v>0.33333333333333331</v>
      </c>
      <c r="D7" s="18">
        <v>0</v>
      </c>
      <c r="E7" s="18">
        <v>0</v>
      </c>
      <c r="F7" s="18">
        <v>0</v>
      </c>
      <c r="G7" s="18">
        <v>0</v>
      </c>
      <c r="H7" s="18">
        <v>0</v>
      </c>
      <c r="I7" s="18">
        <v>0</v>
      </c>
      <c r="J7" s="18">
        <v>1.6129032258064516E-2</v>
      </c>
    </row>
    <row r="8" spans="1:10" x14ac:dyDescent="0.3">
      <c r="A8" s="11" t="s">
        <v>35</v>
      </c>
      <c r="B8" s="18">
        <v>0.15</v>
      </c>
      <c r="C8" s="18">
        <v>0.33333333333333331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8">
        <v>6.4516129032258063E-2</v>
      </c>
    </row>
    <row r="9" spans="1:10" x14ac:dyDescent="0.3">
      <c r="A9" s="11" t="s">
        <v>36</v>
      </c>
      <c r="B9" s="18">
        <v>0.3</v>
      </c>
      <c r="C9" s="18">
        <v>0</v>
      </c>
      <c r="D9" s="18">
        <v>1</v>
      </c>
      <c r="E9" s="18">
        <v>0.63636363636363635</v>
      </c>
      <c r="F9" s="18">
        <v>0.33333333333333331</v>
      </c>
      <c r="G9" s="18">
        <v>0.5</v>
      </c>
      <c r="H9" s="18">
        <v>0</v>
      </c>
      <c r="I9" s="18">
        <v>0.72727272727272729</v>
      </c>
      <c r="J9" s="18">
        <v>0.46774193548387094</v>
      </c>
    </row>
    <row r="10" spans="1:10" x14ac:dyDescent="0.3">
      <c r="A10" s="11" t="s">
        <v>37</v>
      </c>
      <c r="B10" s="18">
        <v>0.05</v>
      </c>
      <c r="C10" s="18">
        <v>0</v>
      </c>
      <c r="D10" s="18">
        <v>0</v>
      </c>
      <c r="E10" s="18">
        <v>0</v>
      </c>
      <c r="F10" s="18">
        <v>0</v>
      </c>
      <c r="G10" s="18">
        <v>8.3333333333333329E-2</v>
      </c>
      <c r="H10" s="18">
        <v>0</v>
      </c>
      <c r="I10" s="18">
        <v>9.0909090909090912E-2</v>
      </c>
      <c r="J10" s="18">
        <v>4.8387096774193547E-2</v>
      </c>
    </row>
    <row r="11" spans="1:10" x14ac:dyDescent="0.3">
      <c r="A11" s="11" t="s">
        <v>38</v>
      </c>
      <c r="B11" s="18">
        <v>0</v>
      </c>
      <c r="C11" s="18">
        <v>0</v>
      </c>
      <c r="D11" s="18">
        <v>0</v>
      </c>
      <c r="E11" s="18">
        <v>0</v>
      </c>
      <c r="F11" s="18">
        <v>0</v>
      </c>
      <c r="G11" s="18">
        <v>0.16666666666666666</v>
      </c>
      <c r="H11" s="18">
        <v>0</v>
      </c>
      <c r="I11" s="18">
        <v>0</v>
      </c>
      <c r="J11" s="18">
        <v>3.2258064516129031E-2</v>
      </c>
    </row>
    <row r="12" spans="1:10" x14ac:dyDescent="0.3">
      <c r="A12" s="11" t="s">
        <v>39</v>
      </c>
      <c r="B12" s="18">
        <v>0</v>
      </c>
      <c r="C12" s="18">
        <v>0</v>
      </c>
      <c r="D12" s="18">
        <v>0</v>
      </c>
      <c r="E12" s="18">
        <v>0</v>
      </c>
      <c r="F12" s="18">
        <v>0.33333333333333331</v>
      </c>
      <c r="G12" s="18">
        <v>0</v>
      </c>
      <c r="H12" s="18">
        <v>0</v>
      </c>
      <c r="I12" s="18">
        <v>0</v>
      </c>
      <c r="J12" s="18">
        <v>1.6129032258064516E-2</v>
      </c>
    </row>
    <row r="13" spans="1:10" x14ac:dyDescent="0.3">
      <c r="A13" s="11" t="s">
        <v>40</v>
      </c>
      <c r="B13" s="18">
        <v>0.05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0.18181818181818182</v>
      </c>
      <c r="J13" s="18">
        <v>4.8387096774193547E-2</v>
      </c>
    </row>
    <row r="14" spans="1:10" x14ac:dyDescent="0.3">
      <c r="A14" s="11" t="s">
        <v>41</v>
      </c>
      <c r="B14" s="18">
        <v>0.05</v>
      </c>
      <c r="C14" s="18">
        <v>0</v>
      </c>
      <c r="D14" s="18">
        <v>0</v>
      </c>
      <c r="E14" s="18">
        <v>0.36363636363636365</v>
      </c>
      <c r="F14" s="18">
        <v>0</v>
      </c>
      <c r="G14" s="18">
        <v>0.25</v>
      </c>
      <c r="H14" s="18">
        <v>0</v>
      </c>
      <c r="I14" s="18">
        <v>0</v>
      </c>
      <c r="J14" s="18">
        <v>0.12903225806451613</v>
      </c>
    </row>
    <row r="15" spans="1:10" x14ac:dyDescent="0.3">
      <c r="A15" s="11" t="s">
        <v>12</v>
      </c>
      <c r="B15" s="45">
        <v>1</v>
      </c>
      <c r="C15" s="45">
        <v>1</v>
      </c>
      <c r="D15" s="45">
        <v>1</v>
      </c>
      <c r="E15" s="45">
        <v>1</v>
      </c>
      <c r="F15" s="45">
        <v>1</v>
      </c>
      <c r="G15" s="45">
        <v>1</v>
      </c>
      <c r="H15" s="45">
        <v>1</v>
      </c>
      <c r="I15" s="45">
        <v>1</v>
      </c>
      <c r="J15" s="45">
        <v>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B1:R77"/>
  <sheetViews>
    <sheetView showGridLines="0" tabSelected="1" zoomScale="80" zoomScaleNormal="80" workbookViewId="0">
      <pane ySplit="2" topLeftCell="A6" activePane="bottomLeft" state="frozen"/>
      <selection pane="bottomLeft" activeCell="M78" sqref="M78"/>
    </sheetView>
  </sheetViews>
  <sheetFormatPr defaultColWidth="8.88671875" defaultRowHeight="14.4" x14ac:dyDescent="0.3"/>
  <cols>
    <col min="1" max="1" width="2.88671875" customWidth="1"/>
    <col min="2" max="2" width="18.6640625" bestFit="1" customWidth="1"/>
    <col min="3" max="3" width="20.6640625" customWidth="1"/>
    <col min="4" max="4" width="34.6640625" customWidth="1"/>
    <col min="5" max="5" width="11.33203125" style="16" customWidth="1"/>
    <col min="6" max="6" width="8" style="16" bestFit="1" customWidth="1"/>
    <col min="7" max="7" width="8" hidden="1" customWidth="1"/>
    <col min="8" max="8" width="20.44140625" bestFit="1" customWidth="1"/>
    <col min="9" max="10" width="20.44140625" customWidth="1"/>
    <col min="11" max="11" width="17.88671875" style="18" customWidth="1"/>
    <col min="12" max="12" width="20.44140625" customWidth="1"/>
    <col min="13" max="13" width="9.109375" customWidth="1"/>
    <col min="14" max="15" width="16.88671875" bestFit="1" customWidth="1"/>
    <col min="16" max="16" width="12.6640625" customWidth="1"/>
    <col min="17" max="17" width="9" bestFit="1" customWidth="1"/>
  </cols>
  <sheetData>
    <row r="1" spans="2:18" x14ac:dyDescent="0.3">
      <c r="J1" s="5"/>
      <c r="K1" s="25"/>
    </row>
    <row r="2" spans="2:18" x14ac:dyDescent="0.3">
      <c r="B2" s="1" t="s">
        <v>18</v>
      </c>
      <c r="C2" s="1" t="s">
        <v>43</v>
      </c>
      <c r="D2" s="1" t="s">
        <v>44</v>
      </c>
      <c r="E2" s="15" t="s">
        <v>45</v>
      </c>
      <c r="F2" s="15" t="s">
        <v>46</v>
      </c>
      <c r="G2" s="1" t="s">
        <v>47</v>
      </c>
      <c r="H2" s="1" t="s">
        <v>48</v>
      </c>
      <c r="I2" s="1" t="s">
        <v>15</v>
      </c>
      <c r="J2" s="26" t="s">
        <v>49</v>
      </c>
      <c r="K2" s="27" t="s">
        <v>50</v>
      </c>
      <c r="L2" s="1" t="s">
        <v>16</v>
      </c>
      <c r="M2" s="1" t="s">
        <v>51</v>
      </c>
      <c r="N2" s="1" t="s">
        <v>52</v>
      </c>
      <c r="O2" s="1" t="s">
        <v>53</v>
      </c>
      <c r="P2" s="1" t="s">
        <v>54</v>
      </c>
      <c r="Q2" s="1" t="s">
        <v>55</v>
      </c>
      <c r="R2" s="1" t="s">
        <v>56</v>
      </c>
    </row>
    <row r="3" spans="2:18" hidden="1" x14ac:dyDescent="0.3">
      <c r="B3" s="5" t="s">
        <v>8</v>
      </c>
      <c r="C3" t="s">
        <v>8</v>
      </c>
      <c r="D3" s="35" t="s">
        <v>57</v>
      </c>
      <c r="E3" s="16">
        <v>2019</v>
      </c>
      <c r="F3" s="17">
        <v>2023</v>
      </c>
      <c r="H3" s="2">
        <v>60</v>
      </c>
      <c r="I3" s="2">
        <f t="shared" ref="I3:I20" si="0">H3/(F3-E3)</f>
        <v>15</v>
      </c>
      <c r="J3" s="2" t="s">
        <v>58</v>
      </c>
      <c r="K3" s="34">
        <v>0.75</v>
      </c>
      <c r="L3" s="47">
        <f>I3*K3</f>
        <v>11.25</v>
      </c>
      <c r="M3" s="3" t="s">
        <v>59</v>
      </c>
      <c r="N3" t="s">
        <v>36</v>
      </c>
      <c r="O3" t="s">
        <v>36</v>
      </c>
      <c r="P3" t="s">
        <v>60</v>
      </c>
    </row>
    <row r="4" spans="2:18" hidden="1" x14ac:dyDescent="0.3">
      <c r="B4" s="5" t="s">
        <v>8</v>
      </c>
      <c r="C4" t="s">
        <v>8</v>
      </c>
      <c r="D4" t="s">
        <v>61</v>
      </c>
      <c r="E4" s="16">
        <v>2021</v>
      </c>
      <c r="F4" s="16">
        <v>2023</v>
      </c>
      <c r="H4" s="2">
        <v>150</v>
      </c>
      <c r="I4" s="2">
        <f t="shared" si="0"/>
        <v>75</v>
      </c>
      <c r="J4" s="2" t="s">
        <v>62</v>
      </c>
      <c r="K4" s="19">
        <v>0</v>
      </c>
      <c r="L4" s="47">
        <f t="shared" ref="L4:L64" si="1">I4*K4</f>
        <v>0</v>
      </c>
      <c r="M4" s="3" t="s">
        <v>63</v>
      </c>
      <c r="N4" t="s">
        <v>37</v>
      </c>
      <c r="O4" t="s">
        <v>64</v>
      </c>
      <c r="P4" t="s">
        <v>60</v>
      </c>
    </row>
    <row r="5" spans="2:18" hidden="1" x14ac:dyDescent="0.3">
      <c r="B5" s="5" t="s">
        <v>8</v>
      </c>
      <c r="C5" t="s">
        <v>8</v>
      </c>
      <c r="D5" t="s">
        <v>65</v>
      </c>
      <c r="E5" s="16">
        <v>2013</v>
      </c>
      <c r="F5" s="16">
        <v>2020</v>
      </c>
      <c r="H5" s="2">
        <v>160</v>
      </c>
      <c r="I5" s="2">
        <f t="shared" si="0"/>
        <v>22.857142857142858</v>
      </c>
      <c r="J5" s="2" t="s">
        <v>58</v>
      </c>
      <c r="K5" s="21">
        <v>0.5</v>
      </c>
      <c r="L5" s="47">
        <f t="shared" si="1"/>
        <v>11.428571428571429</v>
      </c>
      <c r="M5" s="3" t="s">
        <v>66</v>
      </c>
      <c r="N5" t="s">
        <v>40</v>
      </c>
      <c r="O5" t="s">
        <v>40</v>
      </c>
      <c r="P5" t="s">
        <v>60</v>
      </c>
    </row>
    <row r="6" spans="2:18" x14ac:dyDescent="0.3">
      <c r="B6" s="5" t="s">
        <v>8</v>
      </c>
      <c r="C6" s="5" t="s">
        <v>8</v>
      </c>
      <c r="D6" s="5" t="s">
        <v>67</v>
      </c>
      <c r="E6" s="17">
        <v>2023</v>
      </c>
      <c r="F6" s="17">
        <v>2029</v>
      </c>
      <c r="G6" s="37"/>
      <c r="H6" s="9">
        <v>300</v>
      </c>
      <c r="I6" s="9">
        <f t="shared" si="0"/>
        <v>50</v>
      </c>
      <c r="J6" s="9" t="s">
        <v>58</v>
      </c>
      <c r="K6" s="44">
        <v>0.75</v>
      </c>
      <c r="L6" s="9">
        <f t="shared" si="1"/>
        <v>37.5</v>
      </c>
      <c r="M6" s="3" t="s">
        <v>68</v>
      </c>
      <c r="N6" s="5" t="s">
        <v>36</v>
      </c>
      <c r="O6" s="5" t="s">
        <v>36</v>
      </c>
      <c r="P6" t="s">
        <v>60</v>
      </c>
      <c r="Q6" t="s">
        <v>69</v>
      </c>
    </row>
    <row r="7" spans="2:18" x14ac:dyDescent="0.3">
      <c r="B7" s="5" t="s">
        <v>8</v>
      </c>
      <c r="C7" s="5" t="s">
        <v>8</v>
      </c>
      <c r="D7" s="5" t="s">
        <v>70</v>
      </c>
      <c r="E7" s="17">
        <v>2021</v>
      </c>
      <c r="F7" s="17">
        <v>2027</v>
      </c>
      <c r="G7" s="40"/>
      <c r="H7" s="9">
        <v>300</v>
      </c>
      <c r="I7" s="9">
        <f t="shared" si="0"/>
        <v>50</v>
      </c>
      <c r="J7" s="9" t="s">
        <v>58</v>
      </c>
      <c r="K7" s="44">
        <v>0.5</v>
      </c>
      <c r="L7" s="9">
        <f t="shared" si="1"/>
        <v>25</v>
      </c>
      <c r="M7" s="3" t="s">
        <v>71</v>
      </c>
      <c r="N7" s="5" t="s">
        <v>36</v>
      </c>
      <c r="O7" s="5" t="s">
        <v>36</v>
      </c>
      <c r="P7" t="s">
        <v>60</v>
      </c>
    </row>
    <row r="8" spans="2:18" ht="14.1" customHeight="1" x14ac:dyDescent="0.3">
      <c r="B8" s="5" t="s">
        <v>8</v>
      </c>
      <c r="C8" s="5" t="s">
        <v>8</v>
      </c>
      <c r="D8" s="5" t="s">
        <v>72</v>
      </c>
      <c r="E8" s="17">
        <v>2022</v>
      </c>
      <c r="F8" s="17">
        <v>2030</v>
      </c>
      <c r="G8" s="40"/>
      <c r="H8" s="9">
        <v>11</v>
      </c>
      <c r="I8" s="9">
        <f t="shared" si="0"/>
        <v>1.375</v>
      </c>
      <c r="J8" s="9" t="s">
        <v>58</v>
      </c>
      <c r="K8" s="44">
        <v>0.7</v>
      </c>
      <c r="L8" s="9">
        <f t="shared" si="1"/>
        <v>0.96249999999999991</v>
      </c>
      <c r="M8" s="7" t="s">
        <v>73</v>
      </c>
      <c r="N8" s="5" t="s">
        <v>40</v>
      </c>
      <c r="O8" s="5" t="s">
        <v>40</v>
      </c>
      <c r="P8" t="s">
        <v>60</v>
      </c>
    </row>
    <row r="9" spans="2:18" hidden="1" x14ac:dyDescent="0.3">
      <c r="B9" s="5" t="s">
        <v>8</v>
      </c>
      <c r="C9" t="s">
        <v>8</v>
      </c>
      <c r="D9" t="s">
        <v>74</v>
      </c>
      <c r="E9" s="16">
        <v>2019</v>
      </c>
      <c r="F9" s="14">
        <v>2023</v>
      </c>
      <c r="H9" s="2">
        <v>130</v>
      </c>
      <c r="I9" s="2">
        <f t="shared" si="0"/>
        <v>32.5</v>
      </c>
      <c r="J9" s="2" t="s">
        <v>62</v>
      </c>
      <c r="K9" s="19">
        <v>0</v>
      </c>
      <c r="L9" s="47">
        <f t="shared" si="1"/>
        <v>0</v>
      </c>
      <c r="M9" s="3" t="s">
        <v>75</v>
      </c>
      <c r="N9" t="s">
        <v>36</v>
      </c>
      <c r="O9" t="s">
        <v>36</v>
      </c>
      <c r="P9" t="s">
        <v>60</v>
      </c>
    </row>
    <row r="10" spans="2:18" ht="14.1" customHeight="1" x14ac:dyDescent="0.3">
      <c r="B10" s="5" t="s">
        <v>8</v>
      </c>
      <c r="C10" s="5" t="s">
        <v>8</v>
      </c>
      <c r="D10" s="5" t="s">
        <v>76</v>
      </c>
      <c r="E10" s="17">
        <v>2022</v>
      </c>
      <c r="F10" s="17">
        <v>2026</v>
      </c>
      <c r="G10" s="37"/>
      <c r="H10" s="9">
        <v>54</v>
      </c>
      <c r="I10" s="9">
        <f t="shared" si="0"/>
        <v>13.5</v>
      </c>
      <c r="J10" s="9" t="s">
        <v>58</v>
      </c>
      <c r="K10" s="44">
        <v>0.5</v>
      </c>
      <c r="L10" s="9">
        <f t="shared" si="1"/>
        <v>6.75</v>
      </c>
      <c r="M10" s="3" t="s">
        <v>77</v>
      </c>
      <c r="N10" s="5" t="s">
        <v>36</v>
      </c>
      <c r="O10" s="5" t="s">
        <v>36</v>
      </c>
      <c r="P10" t="s">
        <v>60</v>
      </c>
    </row>
    <row r="11" spans="2:18" hidden="1" x14ac:dyDescent="0.3">
      <c r="B11" s="5" t="s">
        <v>8</v>
      </c>
      <c r="C11" t="s">
        <v>8</v>
      </c>
      <c r="D11" t="s">
        <v>78</v>
      </c>
      <c r="E11" s="36">
        <v>2021</v>
      </c>
      <c r="F11" s="36">
        <v>2023</v>
      </c>
      <c r="G11" s="37"/>
      <c r="H11" s="38">
        <v>150</v>
      </c>
      <c r="I11" s="38">
        <f t="shared" si="0"/>
        <v>75</v>
      </c>
      <c r="J11" s="38" t="s">
        <v>58</v>
      </c>
      <c r="K11" s="21">
        <v>0.25</v>
      </c>
      <c r="L11" s="2">
        <f>I11*K11</f>
        <v>18.75</v>
      </c>
      <c r="M11" s="3" t="s">
        <v>79</v>
      </c>
      <c r="N11" t="s">
        <v>36</v>
      </c>
      <c r="O11" t="s">
        <v>36</v>
      </c>
      <c r="P11" t="s">
        <v>60</v>
      </c>
    </row>
    <row r="12" spans="2:18" x14ac:dyDescent="0.3">
      <c r="B12" s="5" t="s">
        <v>8</v>
      </c>
      <c r="C12" t="s">
        <v>8</v>
      </c>
      <c r="D12" t="s">
        <v>80</v>
      </c>
      <c r="E12" s="16">
        <v>2018</v>
      </c>
      <c r="F12" s="16">
        <v>2023</v>
      </c>
      <c r="H12" s="2">
        <v>55</v>
      </c>
      <c r="I12" s="2">
        <f t="shared" si="0"/>
        <v>11</v>
      </c>
      <c r="J12" s="2" t="s">
        <v>62</v>
      </c>
      <c r="K12" s="19">
        <v>0</v>
      </c>
      <c r="L12" s="2">
        <f t="shared" si="1"/>
        <v>0</v>
      </c>
      <c r="M12" s="3" t="s">
        <v>81</v>
      </c>
      <c r="N12" t="s">
        <v>36</v>
      </c>
      <c r="O12" t="s">
        <v>36</v>
      </c>
      <c r="P12" t="s">
        <v>60</v>
      </c>
    </row>
    <row r="13" spans="2:18" x14ac:dyDescent="0.3">
      <c r="B13" s="5" t="s">
        <v>8</v>
      </c>
      <c r="C13" s="5" t="s">
        <v>8</v>
      </c>
      <c r="D13" s="5" t="s">
        <v>82</v>
      </c>
      <c r="E13" s="17">
        <v>2023</v>
      </c>
      <c r="F13" s="17">
        <v>2028</v>
      </c>
      <c r="H13" s="9">
        <v>30</v>
      </c>
      <c r="I13" s="9">
        <f t="shared" si="0"/>
        <v>6</v>
      </c>
      <c r="J13" s="9" t="s">
        <v>58</v>
      </c>
      <c r="K13" s="44">
        <v>1</v>
      </c>
      <c r="L13" s="9">
        <f>I13*K13</f>
        <v>6</v>
      </c>
      <c r="M13" s="3"/>
      <c r="N13" s="5" t="s">
        <v>36</v>
      </c>
      <c r="O13" s="5" t="s">
        <v>36</v>
      </c>
    </row>
    <row r="14" spans="2:18" x14ac:dyDescent="0.3">
      <c r="B14" s="5" t="s">
        <v>6</v>
      </c>
      <c r="C14" t="s">
        <v>22</v>
      </c>
      <c r="D14" t="s">
        <v>83</v>
      </c>
      <c r="E14" s="16">
        <v>2021</v>
      </c>
      <c r="F14" s="16">
        <v>2025</v>
      </c>
      <c r="H14" s="2">
        <v>30</v>
      </c>
      <c r="I14" s="2">
        <f t="shared" si="0"/>
        <v>7.5</v>
      </c>
      <c r="J14" s="2" t="s">
        <v>62</v>
      </c>
      <c r="K14" s="19">
        <v>0</v>
      </c>
      <c r="L14" s="2">
        <f t="shared" si="1"/>
        <v>0</v>
      </c>
      <c r="M14" s="3" t="s">
        <v>84</v>
      </c>
      <c r="N14" t="s">
        <v>33</v>
      </c>
      <c r="O14" t="s">
        <v>33</v>
      </c>
      <c r="P14" t="s">
        <v>60</v>
      </c>
    </row>
    <row r="15" spans="2:18" x14ac:dyDescent="0.3">
      <c r="B15" s="5" t="s">
        <v>6</v>
      </c>
      <c r="C15" s="5" t="s">
        <v>25</v>
      </c>
      <c r="D15" s="5" t="s">
        <v>85</v>
      </c>
      <c r="E15" s="17">
        <v>2023</v>
      </c>
      <c r="F15" s="17">
        <v>2028</v>
      </c>
      <c r="G15" s="37"/>
      <c r="H15" s="9">
        <v>500</v>
      </c>
      <c r="I15" s="9">
        <f t="shared" si="0"/>
        <v>100</v>
      </c>
      <c r="J15" s="9" t="s">
        <v>58</v>
      </c>
      <c r="K15" s="44">
        <v>0.2</v>
      </c>
      <c r="L15" s="9">
        <f t="shared" si="1"/>
        <v>20</v>
      </c>
      <c r="M15" s="3" t="s">
        <v>86</v>
      </c>
      <c r="N15" s="5" t="s">
        <v>36</v>
      </c>
      <c r="O15" s="5" t="s">
        <v>36</v>
      </c>
      <c r="P15" t="s">
        <v>60</v>
      </c>
    </row>
    <row r="16" spans="2:18" x14ac:dyDescent="0.3">
      <c r="B16" s="5" t="s">
        <v>6</v>
      </c>
      <c r="C16" s="5" t="s">
        <v>25</v>
      </c>
      <c r="D16" s="5" t="s">
        <v>87</v>
      </c>
      <c r="E16" s="17">
        <v>2022</v>
      </c>
      <c r="F16" s="17">
        <v>2027</v>
      </c>
      <c r="G16" s="37"/>
      <c r="H16" s="9">
        <v>25.5</v>
      </c>
      <c r="I16" s="9">
        <f t="shared" si="0"/>
        <v>5.0999999999999996</v>
      </c>
      <c r="J16" s="9" t="s">
        <v>58</v>
      </c>
      <c r="K16" s="44">
        <v>1</v>
      </c>
      <c r="L16" s="9">
        <f t="shared" si="1"/>
        <v>5.0999999999999996</v>
      </c>
      <c r="M16" s="3" t="s">
        <v>88</v>
      </c>
      <c r="N16" s="5" t="s">
        <v>35</v>
      </c>
      <c r="O16" s="5" t="s">
        <v>35</v>
      </c>
      <c r="P16" s="4" t="s">
        <v>28</v>
      </c>
    </row>
    <row r="17" spans="2:17" x14ac:dyDescent="0.3">
      <c r="B17" s="5" t="s">
        <v>6</v>
      </c>
      <c r="C17" s="5" t="s">
        <v>25</v>
      </c>
      <c r="D17" s="5" t="s">
        <v>89</v>
      </c>
      <c r="E17" s="17">
        <v>2022</v>
      </c>
      <c r="F17" s="17">
        <v>2027</v>
      </c>
      <c r="G17" s="37"/>
      <c r="H17" s="9">
        <v>25</v>
      </c>
      <c r="I17" s="9">
        <f t="shared" si="0"/>
        <v>5</v>
      </c>
      <c r="J17" s="9" t="s">
        <v>58</v>
      </c>
      <c r="K17" s="44">
        <v>0.25</v>
      </c>
      <c r="L17" s="9">
        <f t="shared" si="1"/>
        <v>1.25</v>
      </c>
      <c r="M17" s="3" t="s">
        <v>90</v>
      </c>
      <c r="N17" s="5" t="s">
        <v>37</v>
      </c>
      <c r="O17" s="5" t="s">
        <v>64</v>
      </c>
    </row>
    <row r="18" spans="2:17" x14ac:dyDescent="0.3">
      <c r="B18" s="5" t="s">
        <v>6</v>
      </c>
      <c r="C18" t="s">
        <v>25</v>
      </c>
      <c r="D18" t="s">
        <v>91</v>
      </c>
      <c r="E18" s="16">
        <v>2022</v>
      </c>
      <c r="F18" s="16">
        <v>2027</v>
      </c>
      <c r="H18" s="2">
        <v>29.5</v>
      </c>
      <c r="I18" s="2">
        <f t="shared" si="0"/>
        <v>5.9</v>
      </c>
      <c r="J18" s="2" t="s">
        <v>62</v>
      </c>
      <c r="K18" s="19">
        <v>0</v>
      </c>
      <c r="L18" s="2">
        <f t="shared" si="1"/>
        <v>0</v>
      </c>
      <c r="M18" s="3" t="s">
        <v>92</v>
      </c>
      <c r="N18" t="s">
        <v>40</v>
      </c>
      <c r="O18" t="s">
        <v>40</v>
      </c>
      <c r="P18" s="4" t="s">
        <v>28</v>
      </c>
    </row>
    <row r="19" spans="2:17" x14ac:dyDescent="0.3">
      <c r="B19" s="5" t="s">
        <v>6</v>
      </c>
      <c r="C19" s="5" t="s">
        <v>25</v>
      </c>
      <c r="D19" s="5" t="s">
        <v>20</v>
      </c>
      <c r="E19" s="17">
        <v>2021</v>
      </c>
      <c r="F19" s="17">
        <v>2031</v>
      </c>
      <c r="G19" s="40"/>
      <c r="H19" s="9">
        <v>16.5</v>
      </c>
      <c r="I19" s="9">
        <f t="shared" si="0"/>
        <v>1.65</v>
      </c>
      <c r="J19" s="9" t="s">
        <v>58</v>
      </c>
      <c r="K19" s="44">
        <v>1</v>
      </c>
      <c r="L19" s="9">
        <f t="shared" si="1"/>
        <v>1.65</v>
      </c>
      <c r="M19" s="3" t="s">
        <v>93</v>
      </c>
      <c r="N19" s="5" t="s">
        <v>36</v>
      </c>
      <c r="O19" s="5" t="s">
        <v>36</v>
      </c>
      <c r="P19" t="s">
        <v>60</v>
      </c>
    </row>
    <row r="20" spans="2:17" x14ac:dyDescent="0.3">
      <c r="B20" s="5" t="s">
        <v>6</v>
      </c>
      <c r="C20" s="5" t="s">
        <v>25</v>
      </c>
      <c r="D20" s="5" t="s">
        <v>94</v>
      </c>
      <c r="E20" s="17">
        <v>2021</v>
      </c>
      <c r="F20" s="17">
        <v>2026</v>
      </c>
      <c r="G20" s="37"/>
      <c r="H20" s="9">
        <v>5</v>
      </c>
      <c r="I20" s="9">
        <f t="shared" si="0"/>
        <v>1</v>
      </c>
      <c r="J20" s="9" t="s">
        <v>58</v>
      </c>
      <c r="K20" s="44">
        <v>1</v>
      </c>
      <c r="L20" s="9">
        <f t="shared" si="1"/>
        <v>1</v>
      </c>
      <c r="M20" s="3" t="s">
        <v>95</v>
      </c>
      <c r="N20" s="5" t="s">
        <v>36</v>
      </c>
      <c r="O20" s="5" t="s">
        <v>36</v>
      </c>
      <c r="P20" t="s">
        <v>60</v>
      </c>
    </row>
    <row r="21" spans="2:17" x14ac:dyDescent="0.3">
      <c r="B21" s="5" t="s">
        <v>6</v>
      </c>
      <c r="C21" t="s">
        <v>25</v>
      </c>
      <c r="D21" s="5" t="s">
        <v>96</v>
      </c>
      <c r="E21" s="17">
        <v>2022</v>
      </c>
      <c r="F21" s="17">
        <v>2025</v>
      </c>
      <c r="G21" s="5"/>
      <c r="H21" s="9">
        <v>40</v>
      </c>
      <c r="I21" s="2">
        <f>H21/(F21-E21)</f>
        <v>13.333333333333334</v>
      </c>
      <c r="J21" s="2" t="s">
        <v>62</v>
      </c>
      <c r="K21" s="19">
        <v>0</v>
      </c>
      <c r="L21" s="2">
        <f t="shared" si="1"/>
        <v>0</v>
      </c>
      <c r="M21" s="7" t="s">
        <v>97</v>
      </c>
      <c r="N21" t="s">
        <v>36</v>
      </c>
      <c r="O21" t="s">
        <v>36</v>
      </c>
      <c r="P21" t="s">
        <v>60</v>
      </c>
    </row>
    <row r="22" spans="2:17" x14ac:dyDescent="0.3">
      <c r="B22" s="5" t="s">
        <v>6</v>
      </c>
      <c r="C22" s="5" t="s">
        <v>25</v>
      </c>
      <c r="D22" s="5" t="s">
        <v>91</v>
      </c>
      <c r="E22" s="17">
        <v>2023</v>
      </c>
      <c r="F22" s="17">
        <v>2028</v>
      </c>
      <c r="G22" s="5"/>
      <c r="H22" s="9">
        <v>30</v>
      </c>
      <c r="I22" s="9">
        <f>H22/(F22-E22)</f>
        <v>6</v>
      </c>
      <c r="J22" s="9" t="s">
        <v>58</v>
      </c>
      <c r="K22" s="44">
        <v>1</v>
      </c>
      <c r="L22" s="9">
        <f t="shared" ref="L22" si="2">I22*K22</f>
        <v>6</v>
      </c>
      <c r="M22" s="7"/>
      <c r="N22" s="5" t="s">
        <v>98</v>
      </c>
      <c r="O22" s="5" t="s">
        <v>98</v>
      </c>
    </row>
    <row r="23" spans="2:17" x14ac:dyDescent="0.3">
      <c r="B23" s="5" t="s">
        <v>6</v>
      </c>
      <c r="C23" s="5" t="s">
        <v>23</v>
      </c>
      <c r="D23" s="5" t="s">
        <v>99</v>
      </c>
      <c r="E23" s="17">
        <v>2023</v>
      </c>
      <c r="F23" s="17">
        <v>2028</v>
      </c>
      <c r="G23" s="40"/>
      <c r="H23" s="9">
        <v>9.5</v>
      </c>
      <c r="I23" s="9">
        <f>H23/(F23-E23)</f>
        <v>1.9</v>
      </c>
      <c r="J23" s="9" t="s">
        <v>58</v>
      </c>
      <c r="K23" s="44">
        <v>0.5</v>
      </c>
      <c r="L23" s="9">
        <f t="shared" si="1"/>
        <v>0.95</v>
      </c>
      <c r="M23" s="7" t="s">
        <v>100</v>
      </c>
      <c r="N23" s="5" t="s">
        <v>36</v>
      </c>
      <c r="O23" s="5" t="s">
        <v>36</v>
      </c>
      <c r="P23" s="5" t="s">
        <v>101</v>
      </c>
      <c r="Q23" s="4"/>
    </row>
    <row r="24" spans="2:17" x14ac:dyDescent="0.3">
      <c r="B24" s="5" t="s">
        <v>6</v>
      </c>
      <c r="C24" s="5" t="s">
        <v>23</v>
      </c>
      <c r="D24" s="5" t="s">
        <v>102</v>
      </c>
      <c r="E24" s="17">
        <v>2023</v>
      </c>
      <c r="F24" s="17">
        <v>2028</v>
      </c>
      <c r="G24" s="40"/>
      <c r="H24" s="9" t="s">
        <v>28</v>
      </c>
      <c r="I24" s="9"/>
      <c r="J24" s="9" t="s">
        <v>58</v>
      </c>
      <c r="K24" s="44">
        <v>0.75</v>
      </c>
      <c r="L24" s="9">
        <f t="shared" si="1"/>
        <v>0</v>
      </c>
      <c r="M24" s="7" t="s">
        <v>103</v>
      </c>
      <c r="N24" s="5"/>
      <c r="O24" s="5"/>
      <c r="P24" s="5"/>
      <c r="Q24" s="4"/>
    </row>
    <row r="25" spans="2:17" x14ac:dyDescent="0.3">
      <c r="B25" s="5" t="s">
        <v>6</v>
      </c>
      <c r="C25" t="s">
        <v>21</v>
      </c>
      <c r="D25" s="5" t="s">
        <v>104</v>
      </c>
      <c r="E25" s="17">
        <v>2023</v>
      </c>
      <c r="F25" s="17">
        <v>2028</v>
      </c>
      <c r="G25" s="5"/>
      <c r="H25" s="9">
        <v>22</v>
      </c>
      <c r="I25" s="2">
        <f t="shared" ref="I25:I51" si="3">H25/(F25-E25)</f>
        <v>4.4000000000000004</v>
      </c>
      <c r="J25" s="2" t="s">
        <v>62</v>
      </c>
      <c r="K25" s="19">
        <v>0</v>
      </c>
      <c r="L25" s="2">
        <f t="shared" si="1"/>
        <v>0</v>
      </c>
      <c r="M25" s="7" t="s">
        <v>105</v>
      </c>
      <c r="N25" s="5" t="s">
        <v>32</v>
      </c>
      <c r="O25" s="5" t="s">
        <v>32</v>
      </c>
      <c r="P25" s="5" t="s">
        <v>106</v>
      </c>
    </row>
    <row r="26" spans="2:17" x14ac:dyDescent="0.3">
      <c r="B26" s="5" t="s">
        <v>6</v>
      </c>
      <c r="C26" t="s">
        <v>21</v>
      </c>
      <c r="D26" s="5" t="s">
        <v>107</v>
      </c>
      <c r="E26" s="17">
        <v>2019</v>
      </c>
      <c r="F26" s="17">
        <v>2023</v>
      </c>
      <c r="G26" s="5"/>
      <c r="H26" s="9">
        <v>33</v>
      </c>
      <c r="I26" s="2">
        <f t="shared" si="3"/>
        <v>8.25</v>
      </c>
      <c r="J26" s="2" t="s">
        <v>62</v>
      </c>
      <c r="K26" s="19">
        <v>0</v>
      </c>
      <c r="L26" s="2">
        <f t="shared" si="1"/>
        <v>0</v>
      </c>
      <c r="M26" s="7" t="s">
        <v>108</v>
      </c>
      <c r="N26" t="s">
        <v>36</v>
      </c>
      <c r="O26" t="s">
        <v>36</v>
      </c>
      <c r="P26" t="s">
        <v>60</v>
      </c>
    </row>
    <row r="27" spans="2:17" x14ac:dyDescent="0.3">
      <c r="B27" s="5" t="s">
        <v>6</v>
      </c>
      <c r="C27" s="5" t="s">
        <v>24</v>
      </c>
      <c r="D27" s="5" t="s">
        <v>109</v>
      </c>
      <c r="E27" s="17">
        <v>2024</v>
      </c>
      <c r="F27" s="17">
        <v>2027</v>
      </c>
      <c r="G27" s="40"/>
      <c r="H27" s="9">
        <v>30</v>
      </c>
      <c r="I27" s="9">
        <f t="shared" si="3"/>
        <v>10</v>
      </c>
      <c r="J27" s="9" t="s">
        <v>58</v>
      </c>
      <c r="K27" s="44">
        <v>0.5</v>
      </c>
      <c r="L27" s="9">
        <f t="shared" si="1"/>
        <v>5</v>
      </c>
      <c r="M27" s="7" t="s">
        <v>110</v>
      </c>
      <c r="N27" s="5" t="s">
        <v>35</v>
      </c>
      <c r="O27" s="5" t="s">
        <v>35</v>
      </c>
      <c r="P27" s="4" t="s">
        <v>28</v>
      </c>
    </row>
    <row r="28" spans="2:17" x14ac:dyDescent="0.3">
      <c r="B28" s="5" t="s">
        <v>6</v>
      </c>
      <c r="C28" t="s">
        <v>19</v>
      </c>
      <c r="D28" s="5" t="s">
        <v>111</v>
      </c>
      <c r="E28" s="17">
        <v>2022</v>
      </c>
      <c r="F28" s="17">
        <v>2027</v>
      </c>
      <c r="G28" s="5"/>
      <c r="H28" s="9">
        <v>50</v>
      </c>
      <c r="I28" s="2">
        <f t="shared" si="3"/>
        <v>10</v>
      </c>
      <c r="J28" s="2" t="s">
        <v>62</v>
      </c>
      <c r="K28" s="19">
        <v>0</v>
      </c>
      <c r="L28" s="2">
        <f t="shared" si="1"/>
        <v>0</v>
      </c>
      <c r="M28" s="7" t="s">
        <v>112</v>
      </c>
      <c r="N28" s="5" t="s">
        <v>32</v>
      </c>
      <c r="O28" s="5" t="s">
        <v>32</v>
      </c>
      <c r="P28" s="5" t="s">
        <v>113</v>
      </c>
    </row>
    <row r="29" spans="2:17" x14ac:dyDescent="0.3">
      <c r="B29" s="5" t="s">
        <v>6</v>
      </c>
      <c r="C29" s="5" t="s">
        <v>20</v>
      </c>
      <c r="D29" s="5" t="s">
        <v>114</v>
      </c>
      <c r="E29" s="17">
        <v>2022</v>
      </c>
      <c r="F29" s="17">
        <v>2027</v>
      </c>
      <c r="G29" s="40"/>
      <c r="H29" s="9">
        <v>10</v>
      </c>
      <c r="I29" s="9">
        <f t="shared" si="3"/>
        <v>2</v>
      </c>
      <c r="J29" s="9" t="s">
        <v>58</v>
      </c>
      <c r="K29" s="44">
        <v>1</v>
      </c>
      <c r="L29" s="9">
        <f t="shared" si="1"/>
        <v>2</v>
      </c>
      <c r="M29" s="7"/>
      <c r="N29" s="5" t="s">
        <v>32</v>
      </c>
      <c r="O29" s="5" t="s">
        <v>32</v>
      </c>
      <c r="P29" s="5"/>
    </row>
    <row r="30" spans="2:17" x14ac:dyDescent="0.3">
      <c r="B30" s="5" t="s">
        <v>6</v>
      </c>
      <c r="C30" s="5" t="s">
        <v>115</v>
      </c>
      <c r="D30" s="5" t="s">
        <v>116</v>
      </c>
      <c r="E30" s="17">
        <v>2023</v>
      </c>
      <c r="F30" s="17">
        <v>2028</v>
      </c>
      <c r="G30" s="40"/>
      <c r="H30" s="9">
        <v>20</v>
      </c>
      <c r="I30" s="9">
        <f t="shared" si="3"/>
        <v>4</v>
      </c>
      <c r="J30" s="9" t="s">
        <v>58</v>
      </c>
      <c r="K30" s="44">
        <v>1</v>
      </c>
      <c r="L30" s="9">
        <f t="shared" si="1"/>
        <v>4</v>
      </c>
      <c r="M30" s="7"/>
      <c r="N30" s="5" t="s">
        <v>32</v>
      </c>
      <c r="O30" s="5" t="s">
        <v>32</v>
      </c>
      <c r="P30" s="5"/>
    </row>
    <row r="31" spans="2:17" x14ac:dyDescent="0.3">
      <c r="B31" s="5" t="s">
        <v>6</v>
      </c>
      <c r="C31" s="5" t="s">
        <v>115</v>
      </c>
      <c r="D31" s="5" t="s">
        <v>117</v>
      </c>
      <c r="E31" s="17">
        <v>2023</v>
      </c>
      <c r="F31" s="17">
        <v>2028</v>
      </c>
      <c r="G31" s="40"/>
      <c r="H31" s="9">
        <v>30</v>
      </c>
      <c r="I31" s="9">
        <f t="shared" ref="I31:I32" si="4">H31/(F31-E31)</f>
        <v>6</v>
      </c>
      <c r="J31" s="9" t="s">
        <v>58</v>
      </c>
      <c r="K31" s="44">
        <v>1</v>
      </c>
      <c r="L31" s="9">
        <f t="shared" ref="L31:L37" si="5">I31*K31</f>
        <v>6</v>
      </c>
      <c r="M31" s="7"/>
      <c r="N31" s="5" t="s">
        <v>32</v>
      </c>
      <c r="O31" s="5" t="s">
        <v>32</v>
      </c>
      <c r="P31" s="38" t="s">
        <v>58</v>
      </c>
    </row>
    <row r="32" spans="2:17" x14ac:dyDescent="0.3">
      <c r="B32" s="5" t="s">
        <v>22</v>
      </c>
      <c r="C32" s="5" t="s">
        <v>22</v>
      </c>
      <c r="D32" s="5" t="s">
        <v>118</v>
      </c>
      <c r="E32" s="17">
        <v>2018</v>
      </c>
      <c r="F32" s="17">
        <v>2025</v>
      </c>
      <c r="G32" s="40"/>
      <c r="H32" s="9">
        <v>60</v>
      </c>
      <c r="I32" s="9">
        <f t="shared" si="4"/>
        <v>8.5714285714285712</v>
      </c>
      <c r="J32" s="9" t="s">
        <v>58</v>
      </c>
      <c r="K32" s="44">
        <v>1</v>
      </c>
      <c r="L32" s="9">
        <f t="shared" si="5"/>
        <v>8.5714285714285712</v>
      </c>
      <c r="M32" s="5" t="s">
        <v>32</v>
      </c>
      <c r="N32" s="5" t="s">
        <v>98</v>
      </c>
      <c r="O32" s="5" t="s">
        <v>98</v>
      </c>
      <c r="P32" s="5"/>
    </row>
    <row r="33" spans="2:18" x14ac:dyDescent="0.3">
      <c r="B33" s="5" t="s">
        <v>22</v>
      </c>
      <c r="C33" s="5" t="s">
        <v>22</v>
      </c>
      <c r="D33" s="5" t="s">
        <v>119</v>
      </c>
      <c r="E33" s="17">
        <v>2025</v>
      </c>
      <c r="F33" s="17">
        <v>2030</v>
      </c>
      <c r="G33" s="40"/>
      <c r="H33" s="9">
        <v>70</v>
      </c>
      <c r="I33" s="9">
        <f t="shared" ref="I33" si="6">H33/(F33-E33)</f>
        <v>14</v>
      </c>
      <c r="J33" s="9" t="s">
        <v>58</v>
      </c>
      <c r="K33" s="44">
        <v>1</v>
      </c>
      <c r="L33" s="9">
        <f t="shared" si="5"/>
        <v>14</v>
      </c>
      <c r="M33" s="7"/>
      <c r="N33" s="5" t="s">
        <v>34</v>
      </c>
      <c r="O33" s="5" t="s">
        <v>34</v>
      </c>
      <c r="P33" s="5"/>
    </row>
    <row r="34" spans="2:18" x14ac:dyDescent="0.3">
      <c r="B34" s="5" t="s">
        <v>22</v>
      </c>
      <c r="C34" s="5" t="s">
        <v>22</v>
      </c>
      <c r="D34" s="5" t="s">
        <v>83</v>
      </c>
      <c r="E34" s="17">
        <v>2022</v>
      </c>
      <c r="F34" s="17">
        <v>2027</v>
      </c>
      <c r="G34" s="40"/>
      <c r="H34" s="9">
        <v>30</v>
      </c>
      <c r="I34" s="9">
        <f t="shared" ref="I34" si="7">H34/(F34-E34)</f>
        <v>6</v>
      </c>
      <c r="J34" s="9" t="s">
        <v>58</v>
      </c>
      <c r="K34" s="44">
        <v>0.6</v>
      </c>
      <c r="L34" s="9">
        <f t="shared" si="5"/>
        <v>3.5999999999999996</v>
      </c>
      <c r="M34" s="7"/>
      <c r="N34" s="5" t="s">
        <v>32</v>
      </c>
      <c r="O34" s="5" t="s">
        <v>32</v>
      </c>
      <c r="P34" s="5"/>
    </row>
    <row r="35" spans="2:18" x14ac:dyDescent="0.3">
      <c r="B35" s="5" t="s">
        <v>30</v>
      </c>
      <c r="C35" s="5" t="s">
        <v>120</v>
      </c>
      <c r="D35" s="5" t="s">
        <v>121</v>
      </c>
      <c r="E35" s="17">
        <v>2024</v>
      </c>
      <c r="F35" s="17">
        <v>2029</v>
      </c>
      <c r="G35" s="40"/>
      <c r="H35" s="9">
        <v>10</v>
      </c>
      <c r="I35" s="9">
        <f t="shared" ref="I35:I37" si="8">H35/(F35-E35)</f>
        <v>2</v>
      </c>
      <c r="J35" s="9" t="s">
        <v>58</v>
      </c>
      <c r="K35" s="44">
        <v>1</v>
      </c>
      <c r="L35" s="9">
        <f t="shared" si="5"/>
        <v>2</v>
      </c>
      <c r="M35" s="7"/>
      <c r="N35" s="5" t="s">
        <v>32</v>
      </c>
      <c r="O35" s="5" t="s">
        <v>32</v>
      </c>
      <c r="P35" s="5"/>
    </row>
    <row r="36" spans="2:18" x14ac:dyDescent="0.3">
      <c r="B36" s="5" t="s">
        <v>6</v>
      </c>
      <c r="C36" s="5" t="s">
        <v>122</v>
      </c>
      <c r="D36" s="5" t="s">
        <v>123</v>
      </c>
      <c r="E36" s="17">
        <v>2024</v>
      </c>
      <c r="F36" s="17">
        <v>2029</v>
      </c>
      <c r="G36" s="40"/>
      <c r="H36" s="9">
        <v>15</v>
      </c>
      <c r="I36" s="9">
        <f t="shared" si="8"/>
        <v>3</v>
      </c>
      <c r="J36" s="9" t="s">
        <v>58</v>
      </c>
      <c r="K36" s="44">
        <v>1</v>
      </c>
      <c r="L36" s="9">
        <f t="shared" si="5"/>
        <v>3</v>
      </c>
      <c r="M36" s="7"/>
      <c r="N36" s="5" t="s">
        <v>32</v>
      </c>
      <c r="O36" s="5" t="s">
        <v>32</v>
      </c>
      <c r="P36" s="5"/>
    </row>
    <row r="37" spans="2:18" x14ac:dyDescent="0.3">
      <c r="B37" s="5" t="s">
        <v>6</v>
      </c>
      <c r="C37" s="5" t="s">
        <v>122</v>
      </c>
      <c r="D37" s="5" t="s">
        <v>124</v>
      </c>
      <c r="E37" s="17">
        <v>2024</v>
      </c>
      <c r="F37" s="17">
        <v>2029</v>
      </c>
      <c r="G37" s="40"/>
      <c r="H37" s="9">
        <v>30</v>
      </c>
      <c r="I37" s="9">
        <f t="shared" si="8"/>
        <v>6</v>
      </c>
      <c r="J37" s="9" t="s">
        <v>58</v>
      </c>
      <c r="K37" s="44">
        <v>1</v>
      </c>
      <c r="L37" s="9">
        <f t="shared" si="5"/>
        <v>6</v>
      </c>
      <c r="M37" s="7"/>
      <c r="N37" s="5" t="s">
        <v>32</v>
      </c>
      <c r="O37" s="5" t="s">
        <v>32</v>
      </c>
      <c r="P37" s="5"/>
    </row>
    <row r="38" spans="2:18" ht="14.7" hidden="1" customHeight="1" x14ac:dyDescent="0.3">
      <c r="B38" s="5" t="s">
        <v>11</v>
      </c>
      <c r="C38" t="s">
        <v>11</v>
      </c>
      <c r="D38" s="33" t="s">
        <v>125</v>
      </c>
      <c r="E38" s="39">
        <v>2022</v>
      </c>
      <c r="F38" s="39">
        <v>2023</v>
      </c>
      <c r="G38" s="37"/>
      <c r="H38" s="38">
        <v>113</v>
      </c>
      <c r="I38" s="38">
        <f t="shared" si="3"/>
        <v>113</v>
      </c>
      <c r="J38" s="38" t="s">
        <v>58</v>
      </c>
      <c r="K38" s="34">
        <v>1</v>
      </c>
      <c r="L38" s="24">
        <f t="shared" si="1"/>
        <v>113</v>
      </c>
      <c r="M38" s="5" t="s">
        <v>126</v>
      </c>
      <c r="N38" s="5" t="s">
        <v>36</v>
      </c>
      <c r="O38" s="5" t="s">
        <v>36</v>
      </c>
      <c r="P38" s="5" t="s">
        <v>60</v>
      </c>
    </row>
    <row r="39" spans="2:18" hidden="1" x14ac:dyDescent="0.3">
      <c r="B39" s="5" t="s">
        <v>11</v>
      </c>
      <c r="C39" t="s">
        <v>127</v>
      </c>
      <c r="D39" t="s">
        <v>127</v>
      </c>
      <c r="E39" s="36">
        <v>2018</v>
      </c>
      <c r="F39" s="41">
        <v>2023</v>
      </c>
      <c r="G39" s="37"/>
      <c r="H39" s="37">
        <v>6.26</v>
      </c>
      <c r="I39" s="38">
        <f t="shared" si="3"/>
        <v>1.252</v>
      </c>
      <c r="J39" s="38" t="s">
        <v>58</v>
      </c>
      <c r="K39" s="21">
        <v>0.75</v>
      </c>
      <c r="L39" s="2">
        <f t="shared" si="1"/>
        <v>0.93900000000000006</v>
      </c>
      <c r="M39" s="3" t="s">
        <v>128</v>
      </c>
      <c r="N39" s="5" t="s">
        <v>33</v>
      </c>
      <c r="O39" s="5" t="s">
        <v>33</v>
      </c>
      <c r="P39" s="5" t="s">
        <v>60</v>
      </c>
    </row>
    <row r="40" spans="2:18" hidden="1" x14ac:dyDescent="0.3">
      <c r="B40" s="5" t="s">
        <v>10</v>
      </c>
      <c r="C40" t="s">
        <v>129</v>
      </c>
      <c r="D40" s="33" t="s">
        <v>130</v>
      </c>
      <c r="E40" s="39">
        <v>2019</v>
      </c>
      <c r="F40" s="39">
        <v>2020</v>
      </c>
      <c r="G40" s="40"/>
      <c r="H40" s="40">
        <v>2.8</v>
      </c>
      <c r="I40" s="38">
        <f t="shared" si="3"/>
        <v>2.8</v>
      </c>
      <c r="J40" s="38" t="s">
        <v>58</v>
      </c>
      <c r="K40" s="34">
        <v>1</v>
      </c>
      <c r="L40" s="47">
        <f t="shared" si="1"/>
        <v>2.8</v>
      </c>
      <c r="M40" s="3" t="s">
        <v>131</v>
      </c>
      <c r="N40" s="5" t="s">
        <v>36</v>
      </c>
      <c r="O40" s="5" t="s">
        <v>36</v>
      </c>
      <c r="P40" s="5" t="s">
        <v>60</v>
      </c>
    </row>
    <row r="41" spans="2:18" x14ac:dyDescent="0.3">
      <c r="B41" s="5" t="s">
        <v>10</v>
      </c>
      <c r="C41" s="5" t="s">
        <v>132</v>
      </c>
      <c r="D41" s="5" t="s">
        <v>133</v>
      </c>
      <c r="E41" s="17">
        <v>2021</v>
      </c>
      <c r="F41" s="17">
        <v>2026</v>
      </c>
      <c r="G41" s="40"/>
      <c r="H41" s="5">
        <v>50</v>
      </c>
      <c r="I41" s="9">
        <f t="shared" si="3"/>
        <v>10</v>
      </c>
      <c r="J41" s="9" t="s">
        <v>58</v>
      </c>
      <c r="K41" s="44">
        <v>0.5</v>
      </c>
      <c r="L41" s="9">
        <f t="shared" si="1"/>
        <v>5</v>
      </c>
      <c r="M41" s="3" t="s">
        <v>134</v>
      </c>
      <c r="N41" s="5" t="s">
        <v>37</v>
      </c>
      <c r="O41" s="5" t="s">
        <v>37</v>
      </c>
      <c r="P41" t="s">
        <v>135</v>
      </c>
      <c r="R41" t="s">
        <v>58</v>
      </c>
    </row>
    <row r="42" spans="2:18" x14ac:dyDescent="0.3">
      <c r="B42" s="5" t="s">
        <v>10</v>
      </c>
      <c r="C42" t="s">
        <v>132</v>
      </c>
      <c r="D42" s="5" t="s">
        <v>136</v>
      </c>
      <c r="E42" s="17">
        <v>2021</v>
      </c>
      <c r="F42" s="17">
        <v>2026</v>
      </c>
      <c r="G42" s="5"/>
      <c r="H42" s="5">
        <v>50</v>
      </c>
      <c r="I42" s="2">
        <f t="shared" si="3"/>
        <v>10</v>
      </c>
      <c r="J42" s="2" t="s">
        <v>62</v>
      </c>
      <c r="K42" s="19">
        <v>0</v>
      </c>
      <c r="L42" s="2">
        <f t="shared" si="1"/>
        <v>0</v>
      </c>
      <c r="M42" s="7" t="s">
        <v>137</v>
      </c>
      <c r="N42" s="5" t="s">
        <v>38</v>
      </c>
      <c r="O42" s="5" t="s">
        <v>38</v>
      </c>
      <c r="P42" s="5" t="s">
        <v>60</v>
      </c>
    </row>
    <row r="43" spans="2:18" x14ac:dyDescent="0.3">
      <c r="B43" s="5" t="s">
        <v>10</v>
      </c>
      <c r="C43" s="5" t="s">
        <v>132</v>
      </c>
      <c r="D43" s="5" t="s">
        <v>138</v>
      </c>
      <c r="E43" s="17">
        <v>2023</v>
      </c>
      <c r="F43" s="17">
        <v>2028</v>
      </c>
      <c r="G43" s="42"/>
      <c r="H43" s="5">
        <v>50</v>
      </c>
      <c r="I43" s="9">
        <f t="shared" si="3"/>
        <v>10</v>
      </c>
      <c r="J43" s="9" t="s">
        <v>58</v>
      </c>
      <c r="K43" s="44">
        <v>0.5</v>
      </c>
      <c r="L43" s="9">
        <f t="shared" si="1"/>
        <v>5</v>
      </c>
      <c r="M43" s="7" t="s">
        <v>139</v>
      </c>
      <c r="N43" s="5" t="s">
        <v>38</v>
      </c>
      <c r="O43" s="5" t="s">
        <v>38</v>
      </c>
      <c r="P43" t="s">
        <v>140</v>
      </c>
    </row>
    <row r="44" spans="2:18" x14ac:dyDescent="0.3">
      <c r="B44" s="5" t="s">
        <v>10</v>
      </c>
      <c r="C44" s="5" t="s">
        <v>132</v>
      </c>
      <c r="D44" s="5" t="s">
        <v>141</v>
      </c>
      <c r="E44" s="17">
        <v>2018</v>
      </c>
      <c r="F44" s="17">
        <v>2028</v>
      </c>
      <c r="G44" s="42"/>
      <c r="H44" s="5">
        <v>400</v>
      </c>
      <c r="I44" s="9">
        <f t="shared" si="3"/>
        <v>40</v>
      </c>
      <c r="J44" s="9" t="s">
        <v>58</v>
      </c>
      <c r="K44" s="44">
        <v>0.25</v>
      </c>
      <c r="L44" s="9">
        <f t="shared" si="1"/>
        <v>10</v>
      </c>
      <c r="M44" s="7" t="s">
        <v>142</v>
      </c>
      <c r="N44" s="5" t="s">
        <v>36</v>
      </c>
      <c r="O44" s="5" t="s">
        <v>36</v>
      </c>
      <c r="P44" s="5" t="s">
        <v>60</v>
      </c>
    </row>
    <row r="45" spans="2:18" x14ac:dyDescent="0.3">
      <c r="B45" s="5" t="s">
        <v>10</v>
      </c>
      <c r="C45" s="5" t="s">
        <v>143</v>
      </c>
      <c r="D45" s="5" t="s">
        <v>144</v>
      </c>
      <c r="E45" s="17">
        <v>2018</v>
      </c>
      <c r="F45" s="17">
        <v>2024</v>
      </c>
      <c r="G45" s="42"/>
      <c r="H45" s="9">
        <v>62</v>
      </c>
      <c r="I45" s="9">
        <f t="shared" si="3"/>
        <v>10.333333333333334</v>
      </c>
      <c r="J45" s="9" t="s">
        <v>58</v>
      </c>
      <c r="K45" s="25">
        <v>0.5</v>
      </c>
      <c r="L45" s="9">
        <f t="shared" si="1"/>
        <v>5.166666666666667</v>
      </c>
      <c r="M45" s="7" t="s">
        <v>145</v>
      </c>
      <c r="N45" s="5" t="s">
        <v>36</v>
      </c>
      <c r="O45" s="5" t="s">
        <v>36</v>
      </c>
      <c r="P45" s="5" t="s">
        <v>60</v>
      </c>
    </row>
    <row r="46" spans="2:18" x14ac:dyDescent="0.3">
      <c r="B46" s="5" t="s">
        <v>10</v>
      </c>
      <c r="C46" s="5" t="s">
        <v>143</v>
      </c>
      <c r="D46" s="5" t="s">
        <v>146</v>
      </c>
      <c r="E46" s="17">
        <v>2019</v>
      </c>
      <c r="F46" s="17">
        <v>2030</v>
      </c>
      <c r="G46" s="42"/>
      <c r="H46" s="5">
        <v>60</v>
      </c>
      <c r="I46" s="9">
        <f t="shared" si="3"/>
        <v>5.4545454545454541</v>
      </c>
      <c r="J46" s="9" t="s">
        <v>58</v>
      </c>
      <c r="K46" s="25">
        <v>0.75</v>
      </c>
      <c r="L46" s="9">
        <f t="shared" si="1"/>
        <v>4.0909090909090908</v>
      </c>
      <c r="M46" s="7" t="s">
        <v>147</v>
      </c>
      <c r="N46" s="5" t="s">
        <v>36</v>
      </c>
      <c r="O46" s="5" t="s">
        <v>36</v>
      </c>
      <c r="P46" s="5" t="s">
        <v>148</v>
      </c>
    </row>
    <row r="47" spans="2:18" hidden="1" x14ac:dyDescent="0.3">
      <c r="B47" s="5" t="s">
        <v>10</v>
      </c>
      <c r="C47" t="s">
        <v>143</v>
      </c>
      <c r="D47" t="s">
        <v>149</v>
      </c>
      <c r="E47" s="14">
        <v>2021</v>
      </c>
      <c r="F47" s="14">
        <v>2022</v>
      </c>
      <c r="G47" s="4"/>
      <c r="H47" s="2">
        <v>2</v>
      </c>
      <c r="I47" s="2">
        <f t="shared" si="3"/>
        <v>2</v>
      </c>
      <c r="J47" s="2" t="s">
        <v>58</v>
      </c>
      <c r="K47" s="21">
        <v>1</v>
      </c>
      <c r="L47" s="47">
        <f t="shared" si="1"/>
        <v>2</v>
      </c>
      <c r="M47" s="3" t="s">
        <v>150</v>
      </c>
      <c r="N47" s="4"/>
      <c r="O47" s="4" t="s">
        <v>28</v>
      </c>
      <c r="P47" s="4" t="s">
        <v>28</v>
      </c>
    </row>
    <row r="48" spans="2:18" x14ac:dyDescent="0.3">
      <c r="B48" s="5" t="s">
        <v>10</v>
      </c>
      <c r="C48" s="5" t="s">
        <v>151</v>
      </c>
      <c r="D48" s="5" t="s">
        <v>152</v>
      </c>
      <c r="E48" s="17">
        <v>2023</v>
      </c>
      <c r="F48" s="17">
        <v>2026</v>
      </c>
      <c r="G48" s="5"/>
      <c r="H48" s="9">
        <v>12</v>
      </c>
      <c r="I48" s="9">
        <f t="shared" si="3"/>
        <v>4</v>
      </c>
      <c r="J48" s="9" t="s">
        <v>58</v>
      </c>
      <c r="K48" s="44">
        <v>1</v>
      </c>
      <c r="L48" s="9">
        <f t="shared" si="1"/>
        <v>4</v>
      </c>
      <c r="M48" s="7" t="s">
        <v>153</v>
      </c>
      <c r="N48" s="5" t="s">
        <v>36</v>
      </c>
      <c r="O48" s="5" t="s">
        <v>36</v>
      </c>
      <c r="P48" s="5" t="s">
        <v>101</v>
      </c>
      <c r="Q48" s="4"/>
    </row>
    <row r="49" spans="2:18" x14ac:dyDescent="0.3">
      <c r="B49" s="5" t="s">
        <v>10</v>
      </c>
      <c r="C49" s="5" t="s">
        <v>151</v>
      </c>
      <c r="D49" s="5" t="s">
        <v>154</v>
      </c>
      <c r="E49" s="17">
        <v>2021</v>
      </c>
      <c r="F49" s="17">
        <v>2024</v>
      </c>
      <c r="G49" s="5"/>
      <c r="H49" s="9">
        <v>8</v>
      </c>
      <c r="I49" s="9">
        <f t="shared" si="3"/>
        <v>2.6666666666666665</v>
      </c>
      <c r="J49" s="9" t="s">
        <v>58</v>
      </c>
      <c r="K49" s="44">
        <v>1</v>
      </c>
      <c r="L49" s="9">
        <f t="shared" si="1"/>
        <v>2.6666666666666665</v>
      </c>
      <c r="M49" s="7" t="s">
        <v>155</v>
      </c>
      <c r="N49" s="5"/>
      <c r="O49" s="5" t="s">
        <v>36</v>
      </c>
      <c r="P49" s="5" t="s">
        <v>28</v>
      </c>
      <c r="Q49" t="s">
        <v>156</v>
      </c>
      <c r="R49" s="5"/>
    </row>
    <row r="50" spans="2:18" x14ac:dyDescent="0.3">
      <c r="B50" s="5" t="s">
        <v>10</v>
      </c>
      <c r="C50" s="5" t="s">
        <v>151</v>
      </c>
      <c r="D50" s="5" t="s">
        <v>157</v>
      </c>
      <c r="E50" s="17">
        <v>2024</v>
      </c>
      <c r="F50" s="17">
        <v>2027</v>
      </c>
      <c r="G50" s="5"/>
      <c r="H50" s="5">
        <v>12</v>
      </c>
      <c r="I50" s="9">
        <f t="shared" si="3"/>
        <v>4</v>
      </c>
      <c r="J50" s="9" t="s">
        <v>58</v>
      </c>
      <c r="K50" s="44">
        <v>1</v>
      </c>
      <c r="L50" s="9">
        <f t="shared" si="1"/>
        <v>4</v>
      </c>
      <c r="M50" s="7" t="s">
        <v>158</v>
      </c>
      <c r="N50" s="5" t="s">
        <v>36</v>
      </c>
      <c r="O50" s="5" t="s">
        <v>36</v>
      </c>
      <c r="P50" s="5" t="s">
        <v>60</v>
      </c>
      <c r="Q50" s="5" t="s">
        <v>159</v>
      </c>
    </row>
    <row r="51" spans="2:18" hidden="1" x14ac:dyDescent="0.3">
      <c r="B51" s="5" t="s">
        <v>10</v>
      </c>
      <c r="C51" t="s">
        <v>160</v>
      </c>
      <c r="D51" s="5" t="s">
        <v>161</v>
      </c>
      <c r="E51" s="17">
        <v>2010</v>
      </c>
      <c r="F51" s="17">
        <v>2023</v>
      </c>
      <c r="G51" s="5"/>
      <c r="H51" s="5">
        <v>26</v>
      </c>
      <c r="I51" s="6">
        <f t="shared" si="3"/>
        <v>2</v>
      </c>
      <c r="J51" s="2" t="s">
        <v>58</v>
      </c>
      <c r="K51" s="28">
        <v>1</v>
      </c>
      <c r="L51" s="2">
        <f t="shared" si="1"/>
        <v>2</v>
      </c>
      <c r="M51" s="7"/>
      <c r="N51" s="5"/>
      <c r="O51" s="5"/>
      <c r="P51" s="5"/>
      <c r="Q51" s="5"/>
    </row>
    <row r="52" spans="2:18" hidden="1" x14ac:dyDescent="0.3">
      <c r="B52" s="5" t="s">
        <v>7</v>
      </c>
      <c r="C52" s="5" t="s">
        <v>162</v>
      </c>
      <c r="D52" s="5" t="s">
        <v>162</v>
      </c>
      <c r="E52" s="17" t="s">
        <v>28</v>
      </c>
      <c r="F52" s="17" t="s">
        <v>28</v>
      </c>
      <c r="G52" s="4"/>
      <c r="H52" s="9">
        <v>5.75</v>
      </c>
      <c r="I52" s="9"/>
      <c r="J52" s="9" t="s">
        <v>58</v>
      </c>
      <c r="K52" s="44">
        <v>1</v>
      </c>
      <c r="L52" s="9">
        <f t="shared" si="1"/>
        <v>0</v>
      </c>
      <c r="M52" s="3" t="s">
        <v>163</v>
      </c>
      <c r="N52" s="5"/>
      <c r="O52" s="5" t="s">
        <v>28</v>
      </c>
      <c r="P52" s="4" t="s">
        <v>28</v>
      </c>
    </row>
    <row r="53" spans="2:18" hidden="1" x14ac:dyDescent="0.3">
      <c r="B53" s="5" t="s">
        <v>7</v>
      </c>
      <c r="C53" t="s">
        <v>164</v>
      </c>
      <c r="D53" t="s">
        <v>165</v>
      </c>
      <c r="E53" s="14" t="s">
        <v>28</v>
      </c>
      <c r="F53" s="14" t="s">
        <v>28</v>
      </c>
      <c r="G53" s="4"/>
      <c r="H53" s="4" t="s">
        <v>28</v>
      </c>
      <c r="I53" s="4"/>
      <c r="J53" s="4"/>
      <c r="K53" s="20"/>
      <c r="L53" s="2">
        <f t="shared" si="1"/>
        <v>0</v>
      </c>
      <c r="M53" s="4" t="s">
        <v>28</v>
      </c>
      <c r="N53" s="4"/>
      <c r="O53" s="4" t="s">
        <v>28</v>
      </c>
      <c r="P53" s="4" t="s">
        <v>28</v>
      </c>
    </row>
    <row r="54" spans="2:18" hidden="1" x14ac:dyDescent="0.3">
      <c r="B54" s="5" t="s">
        <v>7</v>
      </c>
      <c r="C54" t="s">
        <v>166</v>
      </c>
      <c r="D54" t="s">
        <v>165</v>
      </c>
      <c r="E54" s="14" t="s">
        <v>28</v>
      </c>
      <c r="F54" s="14" t="s">
        <v>28</v>
      </c>
      <c r="G54" s="4"/>
      <c r="H54" s="4" t="s">
        <v>28</v>
      </c>
      <c r="I54" s="4"/>
      <c r="J54" s="4"/>
      <c r="K54" s="20"/>
      <c r="L54" s="2">
        <f t="shared" si="1"/>
        <v>0</v>
      </c>
      <c r="M54" s="4" t="s">
        <v>28</v>
      </c>
      <c r="N54" s="4"/>
      <c r="O54" s="4" t="s">
        <v>28</v>
      </c>
      <c r="P54" s="4" t="s">
        <v>28</v>
      </c>
    </row>
    <row r="55" spans="2:18" hidden="1" x14ac:dyDescent="0.3">
      <c r="B55" s="5" t="s">
        <v>7</v>
      </c>
      <c r="C55" s="5" t="s">
        <v>167</v>
      </c>
      <c r="D55" s="5" t="s">
        <v>167</v>
      </c>
      <c r="E55" s="17" t="s">
        <v>28</v>
      </c>
      <c r="F55" s="17" t="s">
        <v>28</v>
      </c>
      <c r="G55" s="4"/>
      <c r="H55" s="5" t="s">
        <v>28</v>
      </c>
      <c r="I55" s="5"/>
      <c r="J55" s="5" t="s">
        <v>58</v>
      </c>
      <c r="K55" s="25">
        <v>1</v>
      </c>
      <c r="L55" s="9">
        <f>I55*K55</f>
        <v>0</v>
      </c>
      <c r="M55" s="3" t="s">
        <v>168</v>
      </c>
      <c r="N55" s="5"/>
      <c r="O55" s="5" t="s">
        <v>28</v>
      </c>
      <c r="P55" s="4" t="s">
        <v>28</v>
      </c>
    </row>
    <row r="56" spans="2:18" hidden="1" x14ac:dyDescent="0.3">
      <c r="B56" s="5" t="s">
        <v>7</v>
      </c>
      <c r="C56" t="s">
        <v>169</v>
      </c>
      <c r="D56" t="s">
        <v>170</v>
      </c>
      <c r="E56" s="17">
        <v>2021</v>
      </c>
      <c r="F56" s="17">
        <v>2022</v>
      </c>
      <c r="G56" s="4"/>
      <c r="H56" s="13">
        <v>19.581182714889618</v>
      </c>
      <c r="I56" s="2">
        <f t="shared" ref="I56:I64" si="9">H56/(F56-E56)</f>
        <v>19.581182714889618</v>
      </c>
      <c r="J56" t="s">
        <v>58</v>
      </c>
      <c r="K56" s="18">
        <v>1</v>
      </c>
      <c r="L56" s="47">
        <f t="shared" si="1"/>
        <v>19.581182714889618</v>
      </c>
      <c r="M56" s="3"/>
      <c r="N56" s="5" t="s">
        <v>36</v>
      </c>
      <c r="O56" s="5" t="s">
        <v>36</v>
      </c>
      <c r="P56" t="s">
        <v>60</v>
      </c>
    </row>
    <row r="57" spans="2:18" hidden="1" x14ac:dyDescent="0.3">
      <c r="B57" s="5" t="s">
        <v>7</v>
      </c>
      <c r="C57" t="s">
        <v>171</v>
      </c>
      <c r="D57" t="s">
        <v>170</v>
      </c>
      <c r="E57" s="17">
        <v>2021</v>
      </c>
      <c r="F57" s="17">
        <v>2022</v>
      </c>
      <c r="G57" s="4"/>
      <c r="H57" s="13">
        <v>15.284233599498984</v>
      </c>
      <c r="I57" s="2">
        <f t="shared" si="9"/>
        <v>15.284233599498984</v>
      </c>
      <c r="J57" t="s">
        <v>58</v>
      </c>
      <c r="K57" s="18">
        <v>1</v>
      </c>
      <c r="L57" s="47">
        <f t="shared" si="1"/>
        <v>15.284233599498984</v>
      </c>
      <c r="M57" s="3"/>
      <c r="N57" s="5" t="s">
        <v>36</v>
      </c>
      <c r="O57" s="5" t="s">
        <v>36</v>
      </c>
      <c r="P57" t="s">
        <v>60</v>
      </c>
    </row>
    <row r="58" spans="2:18" hidden="1" x14ac:dyDescent="0.3">
      <c r="B58" s="5" t="s">
        <v>7</v>
      </c>
      <c r="C58" t="s">
        <v>172</v>
      </c>
      <c r="D58" t="s">
        <v>170</v>
      </c>
      <c r="E58" s="17">
        <v>2021</v>
      </c>
      <c r="F58" s="17">
        <v>2022</v>
      </c>
      <c r="G58" s="4"/>
      <c r="H58" s="13">
        <v>13.812509785501801</v>
      </c>
      <c r="I58" s="2">
        <f t="shared" si="9"/>
        <v>13.812509785501801</v>
      </c>
      <c r="J58" t="s">
        <v>58</v>
      </c>
      <c r="K58" s="18">
        <v>1</v>
      </c>
      <c r="L58" s="47">
        <f t="shared" si="1"/>
        <v>13.812509785501801</v>
      </c>
      <c r="M58" s="3"/>
      <c r="N58" s="5" t="s">
        <v>36</v>
      </c>
      <c r="O58" s="5" t="s">
        <v>36</v>
      </c>
      <c r="P58" t="s">
        <v>60</v>
      </c>
    </row>
    <row r="59" spans="2:18" hidden="1" x14ac:dyDescent="0.3">
      <c r="B59" s="5" t="s">
        <v>7</v>
      </c>
      <c r="C59" t="s">
        <v>173</v>
      </c>
      <c r="D59" t="s">
        <v>170</v>
      </c>
      <c r="E59" s="17">
        <v>2021</v>
      </c>
      <c r="F59" s="17">
        <v>2022</v>
      </c>
      <c r="G59" s="4"/>
      <c r="H59" s="13">
        <v>6.9757945827462029</v>
      </c>
      <c r="I59" s="2">
        <f t="shared" si="9"/>
        <v>6.9757945827462029</v>
      </c>
      <c r="J59" t="s">
        <v>58</v>
      </c>
      <c r="K59" s="18">
        <v>1</v>
      </c>
      <c r="L59" s="47">
        <f t="shared" si="1"/>
        <v>6.9757945827462029</v>
      </c>
      <c r="M59" s="3"/>
      <c r="N59" s="5" t="s">
        <v>36</v>
      </c>
      <c r="O59" s="5" t="s">
        <v>36</v>
      </c>
      <c r="P59" t="s">
        <v>60</v>
      </c>
    </row>
    <row r="60" spans="2:18" hidden="1" x14ac:dyDescent="0.3">
      <c r="B60" s="5" t="s">
        <v>7</v>
      </c>
      <c r="C60" t="s">
        <v>174</v>
      </c>
      <c r="D60" t="s">
        <v>170</v>
      </c>
      <c r="E60" s="17">
        <v>2021</v>
      </c>
      <c r="F60" s="17">
        <v>2022</v>
      </c>
      <c r="G60" s="4"/>
      <c r="H60" s="13">
        <v>24.77849309534993</v>
      </c>
      <c r="I60" s="2">
        <f t="shared" si="9"/>
        <v>24.77849309534993</v>
      </c>
      <c r="J60" t="s">
        <v>58</v>
      </c>
      <c r="K60" s="18">
        <v>1</v>
      </c>
      <c r="L60" s="47">
        <f t="shared" si="1"/>
        <v>24.77849309534993</v>
      </c>
      <c r="M60" s="3"/>
      <c r="N60" s="5" t="s">
        <v>36</v>
      </c>
      <c r="O60" s="5" t="s">
        <v>36</v>
      </c>
      <c r="P60" t="s">
        <v>60</v>
      </c>
    </row>
    <row r="61" spans="2:18" hidden="1" x14ac:dyDescent="0.3">
      <c r="B61" s="5" t="s">
        <v>7</v>
      </c>
      <c r="C61" t="s">
        <v>175</v>
      </c>
      <c r="D61" t="s">
        <v>170</v>
      </c>
      <c r="E61" s="17">
        <v>2021</v>
      </c>
      <c r="F61" s="17">
        <v>2022</v>
      </c>
      <c r="G61" s="4"/>
      <c r="H61" s="13">
        <v>12.349945201189918</v>
      </c>
      <c r="I61" s="2">
        <f t="shared" si="9"/>
        <v>12.349945201189918</v>
      </c>
      <c r="J61" t="s">
        <v>58</v>
      </c>
      <c r="K61" s="18">
        <v>1</v>
      </c>
      <c r="L61" s="47">
        <f t="shared" si="1"/>
        <v>12.349945201189918</v>
      </c>
      <c r="M61" s="3"/>
      <c r="N61" s="5" t="s">
        <v>36</v>
      </c>
      <c r="O61" s="5" t="s">
        <v>36</v>
      </c>
      <c r="P61" t="s">
        <v>60</v>
      </c>
    </row>
    <row r="62" spans="2:18" hidden="1" x14ac:dyDescent="0.3">
      <c r="B62" s="5" t="s">
        <v>7</v>
      </c>
      <c r="C62" t="s">
        <v>176</v>
      </c>
      <c r="D62" t="s">
        <v>170</v>
      </c>
      <c r="E62" s="17">
        <v>2021</v>
      </c>
      <c r="F62" s="17">
        <v>2022</v>
      </c>
      <c r="G62" s="4"/>
      <c r="H62" s="13">
        <v>20.597810787537188</v>
      </c>
      <c r="I62" s="2">
        <f t="shared" si="9"/>
        <v>20.597810787537188</v>
      </c>
      <c r="J62" t="s">
        <v>58</v>
      </c>
      <c r="K62" s="18">
        <v>1</v>
      </c>
      <c r="L62" s="47">
        <f t="shared" si="1"/>
        <v>20.597810787537188</v>
      </c>
      <c r="M62" s="3"/>
      <c r="N62" s="5" t="s">
        <v>36</v>
      </c>
      <c r="O62" s="5" t="s">
        <v>36</v>
      </c>
      <c r="P62" t="s">
        <v>60</v>
      </c>
    </row>
    <row r="63" spans="2:18" hidden="1" x14ac:dyDescent="0.3">
      <c r="B63" s="5" t="s">
        <v>9</v>
      </c>
      <c r="C63" t="s">
        <v>177</v>
      </c>
      <c r="D63" t="s">
        <v>178</v>
      </c>
      <c r="E63" s="17">
        <v>2012</v>
      </c>
      <c r="F63" s="17">
        <v>2022</v>
      </c>
      <c r="H63" s="12">
        <v>909.32567110276534</v>
      </c>
      <c r="I63" s="2">
        <f t="shared" si="9"/>
        <v>90.932567110276537</v>
      </c>
      <c r="J63" t="s">
        <v>58</v>
      </c>
      <c r="K63" s="18">
        <v>1</v>
      </c>
      <c r="L63" s="47">
        <f t="shared" si="1"/>
        <v>90.932567110276537</v>
      </c>
      <c r="M63" t="s">
        <v>179</v>
      </c>
      <c r="N63" s="5" t="s">
        <v>36</v>
      </c>
      <c r="O63" s="5" t="s">
        <v>36</v>
      </c>
      <c r="P63" t="s">
        <v>60</v>
      </c>
    </row>
    <row r="64" spans="2:18" x14ac:dyDescent="0.3">
      <c r="B64" s="5" t="s">
        <v>11</v>
      </c>
      <c r="C64" s="5" t="s">
        <v>180</v>
      </c>
      <c r="D64" s="5" t="s">
        <v>181</v>
      </c>
      <c r="E64" s="17">
        <v>2023</v>
      </c>
      <c r="F64" s="17">
        <v>2027</v>
      </c>
      <c r="H64" s="13">
        <v>50</v>
      </c>
      <c r="I64" s="9">
        <f t="shared" si="9"/>
        <v>12.5</v>
      </c>
      <c r="J64" s="5" t="s">
        <v>58</v>
      </c>
      <c r="K64" s="25">
        <v>1</v>
      </c>
      <c r="L64" s="9">
        <f t="shared" si="1"/>
        <v>12.5</v>
      </c>
      <c r="M64" t="s">
        <v>182</v>
      </c>
      <c r="N64" s="5" t="s">
        <v>39</v>
      </c>
      <c r="O64" s="5" t="s">
        <v>39</v>
      </c>
      <c r="P64" t="s">
        <v>60</v>
      </c>
    </row>
    <row r="65" spans="2:13" x14ac:dyDescent="0.3">
      <c r="C65" s="35" t="s">
        <v>183</v>
      </c>
    </row>
    <row r="66" spans="2:13" x14ac:dyDescent="0.3">
      <c r="C66" s="35" t="s">
        <v>184</v>
      </c>
    </row>
    <row r="67" spans="2:13" x14ac:dyDescent="0.3">
      <c r="C67" s="35" t="s">
        <v>185</v>
      </c>
    </row>
    <row r="68" spans="2:13" x14ac:dyDescent="0.3">
      <c r="C68" s="35" t="s">
        <v>186</v>
      </c>
    </row>
    <row r="69" spans="2:13" x14ac:dyDescent="0.3">
      <c r="C69" s="35" t="s">
        <v>187</v>
      </c>
    </row>
    <row r="70" spans="2:13" x14ac:dyDescent="0.3">
      <c r="F70" s="16" t="s">
        <v>188</v>
      </c>
      <c r="H70" s="43">
        <f>SUM(H6:H64)</f>
        <v>4083.5156408694793</v>
      </c>
      <c r="I70" s="43">
        <f>SUM(I6:I64)</f>
        <v>905.29884423629733</v>
      </c>
      <c r="L70" s="43">
        <f>SUM(L6:L64)</f>
        <v>562.55970787266119</v>
      </c>
    </row>
    <row r="72" spans="2:13" x14ac:dyDescent="0.3">
      <c r="B72" s="49" t="s">
        <v>189</v>
      </c>
      <c r="C72" s="50"/>
      <c r="D72" s="50"/>
      <c r="E72" s="51"/>
      <c r="F72" s="51"/>
      <c r="G72" s="50"/>
      <c r="H72" s="50"/>
      <c r="I72" s="50"/>
      <c r="J72" s="50"/>
      <c r="K72" s="52"/>
      <c r="L72" s="53">
        <f>+L6+L8+L7+L10+L13+L32+L33+L34+L35</f>
        <v>104.38392857142857</v>
      </c>
    </row>
    <row r="73" spans="2:13" x14ac:dyDescent="0.3">
      <c r="B73" s="49" t="s">
        <v>190</v>
      </c>
      <c r="C73" s="50"/>
      <c r="D73" s="50"/>
      <c r="E73" s="51"/>
      <c r="F73" s="51"/>
      <c r="G73" s="50"/>
      <c r="H73" s="50"/>
      <c r="I73" s="50"/>
      <c r="J73" s="50"/>
      <c r="K73" s="52"/>
      <c r="L73" s="53">
        <f>+L15+L16+L17+L19+L20+L23+L24+L27+L29+L37+L36+L31+L30+L22</f>
        <v>61.95</v>
      </c>
    </row>
    <row r="74" spans="2:13" x14ac:dyDescent="0.3">
      <c r="B74" s="49" t="s">
        <v>191</v>
      </c>
      <c r="C74" s="50"/>
      <c r="D74" s="50"/>
      <c r="E74" s="51"/>
      <c r="F74" s="51"/>
      <c r="G74" s="50"/>
      <c r="H74" s="50"/>
      <c r="I74" s="50"/>
      <c r="J74" s="50"/>
      <c r="K74" s="52"/>
      <c r="L74" s="53">
        <f>+L41+L43+L44+L45+L46+L49+L48+L50</f>
        <v>39.924242424242422</v>
      </c>
    </row>
    <row r="75" spans="2:13" x14ac:dyDescent="0.3">
      <c r="B75" s="49" t="s">
        <v>192</v>
      </c>
      <c r="C75" s="50"/>
      <c r="D75" s="50"/>
      <c r="E75" s="51"/>
      <c r="F75" s="51"/>
      <c r="G75" s="50"/>
      <c r="H75" s="50"/>
      <c r="I75" s="50"/>
      <c r="J75" s="50"/>
      <c r="K75" s="52"/>
      <c r="L75" s="53">
        <f>+L52+L55</f>
        <v>0</v>
      </c>
    </row>
    <row r="76" spans="2:13" x14ac:dyDescent="0.3">
      <c r="B76" s="49" t="s">
        <v>193</v>
      </c>
      <c r="C76" s="50"/>
      <c r="D76" s="50"/>
      <c r="E76" s="51"/>
      <c r="F76" s="51"/>
      <c r="G76" s="50"/>
      <c r="H76" s="50"/>
      <c r="I76" s="50"/>
      <c r="J76" s="50"/>
      <c r="K76" s="52"/>
      <c r="L76" s="53">
        <f>+L64</f>
        <v>12.5</v>
      </c>
    </row>
    <row r="77" spans="2:13" x14ac:dyDescent="0.3">
      <c r="B77" s="55" t="s">
        <v>194</v>
      </c>
      <c r="C77" s="54"/>
      <c r="D77" s="54"/>
      <c r="E77" s="54"/>
      <c r="F77" s="54"/>
      <c r="G77" s="54"/>
      <c r="H77" s="54"/>
      <c r="I77" s="54"/>
      <c r="J77" s="54"/>
      <c r="K77" s="56"/>
      <c r="L77" s="57">
        <f>SUM(L72:L76)</f>
        <v>218.75817099567098</v>
      </c>
      <c r="M77" t="s">
        <v>195</v>
      </c>
    </row>
  </sheetData>
  <autoFilter ref="B2:Q70" xr:uid="{00000000-0001-0000-0000-000000000000}">
    <sortState xmlns:xlrd2="http://schemas.microsoft.com/office/spreadsheetml/2017/richdata2" ref="B3:Q54">
      <sortCondition ref="B2:B54"/>
    </sortState>
  </autoFilter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1136E3-42AA-9040-AD43-F611EE21AB05}">
  <sheetPr>
    <tabColor rgb="FF00B050"/>
  </sheetPr>
  <dimension ref="B1:Q79"/>
  <sheetViews>
    <sheetView showGridLines="0" zoomScale="80" zoomScaleNormal="80" workbookViewId="0">
      <pane ySplit="2" topLeftCell="A31" activePane="bottomLeft" state="frozen"/>
      <selection pane="bottomLeft" activeCell="B13" sqref="B13"/>
    </sheetView>
  </sheetViews>
  <sheetFormatPr defaultColWidth="8.88671875" defaultRowHeight="14.4" x14ac:dyDescent="0.3"/>
  <cols>
    <col min="1" max="1" width="2.88671875" customWidth="1"/>
    <col min="2" max="2" width="18.6640625" bestFit="1" customWidth="1"/>
    <col min="3" max="3" width="20.6640625" customWidth="1"/>
    <col min="4" max="4" width="34.6640625" customWidth="1"/>
    <col min="5" max="5" width="11.33203125" style="16" customWidth="1"/>
    <col min="6" max="6" width="8" style="16" bestFit="1" customWidth="1"/>
    <col min="7" max="7" width="8" customWidth="1"/>
    <col min="8" max="8" width="20.44140625" bestFit="1" customWidth="1"/>
    <col min="9" max="10" width="20.44140625" customWidth="1"/>
    <col min="11" max="11" width="17.88671875" style="18" customWidth="1"/>
    <col min="12" max="12" width="20.44140625" customWidth="1"/>
    <col min="13" max="13" width="9.109375" customWidth="1"/>
    <col min="14" max="14" width="16.88671875" bestFit="1" customWidth="1"/>
    <col min="15" max="15" width="12.6640625" customWidth="1"/>
    <col min="16" max="16" width="9" bestFit="1" customWidth="1"/>
  </cols>
  <sheetData>
    <row r="1" spans="2:17" x14ac:dyDescent="0.3">
      <c r="J1" s="5"/>
      <c r="K1" s="25"/>
    </row>
    <row r="2" spans="2:17" x14ac:dyDescent="0.3">
      <c r="B2" s="1" t="s">
        <v>18</v>
      </c>
      <c r="C2" s="1" t="s">
        <v>43</v>
      </c>
      <c r="D2" s="1" t="s">
        <v>44</v>
      </c>
      <c r="E2" s="15" t="s">
        <v>45</v>
      </c>
      <c r="F2" s="15" t="s">
        <v>46</v>
      </c>
      <c r="G2" s="1" t="s">
        <v>47</v>
      </c>
      <c r="H2" s="1" t="s">
        <v>48</v>
      </c>
      <c r="I2" s="1" t="s">
        <v>15</v>
      </c>
      <c r="J2" s="26" t="s">
        <v>49</v>
      </c>
      <c r="K2" s="27" t="s">
        <v>50</v>
      </c>
      <c r="L2" s="1" t="s">
        <v>16</v>
      </c>
      <c r="M2" s="1" t="s">
        <v>51</v>
      </c>
      <c r="N2" s="1" t="s">
        <v>53</v>
      </c>
      <c r="O2" s="1" t="s">
        <v>54</v>
      </c>
      <c r="P2" s="1" t="s">
        <v>55</v>
      </c>
      <c r="Q2" s="1" t="s">
        <v>56</v>
      </c>
    </row>
    <row r="3" spans="2:17" x14ac:dyDescent="0.3">
      <c r="B3" s="5" t="s">
        <v>8</v>
      </c>
      <c r="C3" t="s">
        <v>8</v>
      </c>
      <c r="D3" s="35" t="s">
        <v>57</v>
      </c>
      <c r="E3" s="16">
        <v>2019</v>
      </c>
      <c r="F3" s="17">
        <v>2023</v>
      </c>
      <c r="H3" s="2">
        <v>60</v>
      </c>
      <c r="I3" s="2">
        <f t="shared" ref="I3:I21" si="0">H3/(F3-E3)</f>
        <v>15</v>
      </c>
      <c r="J3" s="2" t="s">
        <v>58</v>
      </c>
      <c r="K3" s="34">
        <v>0.75</v>
      </c>
      <c r="L3" s="2">
        <f>I3*K3</f>
        <v>11.25</v>
      </c>
      <c r="M3" s="3" t="s">
        <v>59</v>
      </c>
      <c r="N3" t="s">
        <v>36</v>
      </c>
      <c r="O3" t="s">
        <v>60</v>
      </c>
    </row>
    <row r="4" spans="2:17" x14ac:dyDescent="0.3">
      <c r="B4" s="5" t="s">
        <v>8</v>
      </c>
      <c r="C4" t="s">
        <v>8</v>
      </c>
      <c r="D4" t="s">
        <v>61</v>
      </c>
      <c r="E4" s="16">
        <v>2021</v>
      </c>
      <c r="F4" s="16">
        <v>2023</v>
      </c>
      <c r="H4" s="2">
        <v>150</v>
      </c>
      <c r="I4" s="2">
        <f t="shared" si="0"/>
        <v>75</v>
      </c>
      <c r="J4" s="2" t="s">
        <v>62</v>
      </c>
      <c r="K4" s="19">
        <v>0</v>
      </c>
      <c r="L4" s="2">
        <f t="shared" ref="L4:L66" si="1">I4*K4</f>
        <v>0</v>
      </c>
      <c r="M4" s="3" t="s">
        <v>63</v>
      </c>
      <c r="N4" t="s">
        <v>64</v>
      </c>
      <c r="O4" t="s">
        <v>60</v>
      </c>
    </row>
    <row r="5" spans="2:17" x14ac:dyDescent="0.3">
      <c r="B5" s="5" t="s">
        <v>8</v>
      </c>
      <c r="C5" t="s">
        <v>8</v>
      </c>
      <c r="D5" t="s">
        <v>65</v>
      </c>
      <c r="E5" s="16">
        <v>2013</v>
      </c>
      <c r="F5" s="16">
        <v>2020</v>
      </c>
      <c r="H5" s="2">
        <v>160</v>
      </c>
      <c r="I5" s="2">
        <f t="shared" si="0"/>
        <v>22.857142857142858</v>
      </c>
      <c r="J5" s="2" t="s">
        <v>58</v>
      </c>
      <c r="K5" s="21">
        <v>0.5</v>
      </c>
      <c r="L5" s="2">
        <f t="shared" si="1"/>
        <v>11.428571428571429</v>
      </c>
      <c r="M5" s="3" t="s">
        <v>66</v>
      </c>
      <c r="N5" t="s">
        <v>40</v>
      </c>
      <c r="O5" t="s">
        <v>60</v>
      </c>
    </row>
    <row r="6" spans="2:17" x14ac:dyDescent="0.3">
      <c r="B6" s="5" t="s">
        <v>8</v>
      </c>
      <c r="C6" s="5" t="s">
        <v>8</v>
      </c>
      <c r="D6" s="5" t="s">
        <v>67</v>
      </c>
      <c r="E6" s="17">
        <v>2023</v>
      </c>
      <c r="F6" s="17">
        <v>2029</v>
      </c>
      <c r="G6" s="37"/>
      <c r="H6" s="9">
        <v>300</v>
      </c>
      <c r="I6" s="9">
        <f t="shared" si="0"/>
        <v>50</v>
      </c>
      <c r="J6" s="9" t="s">
        <v>58</v>
      </c>
      <c r="K6" s="44">
        <v>0.75</v>
      </c>
      <c r="L6" s="9">
        <f t="shared" si="1"/>
        <v>37.5</v>
      </c>
      <c r="M6" s="3" t="s">
        <v>68</v>
      </c>
      <c r="N6" s="5" t="s">
        <v>36</v>
      </c>
      <c r="O6" t="s">
        <v>60</v>
      </c>
      <c r="P6" t="s">
        <v>69</v>
      </c>
    </row>
    <row r="7" spans="2:17" x14ac:dyDescent="0.3">
      <c r="B7" s="5" t="s">
        <v>8</v>
      </c>
      <c r="C7" s="5" t="s">
        <v>8</v>
      </c>
      <c r="D7" s="5" t="s">
        <v>70</v>
      </c>
      <c r="E7" s="17">
        <v>2021</v>
      </c>
      <c r="F7" s="17">
        <v>2027</v>
      </c>
      <c r="G7" s="40"/>
      <c r="H7" s="9">
        <v>300</v>
      </c>
      <c r="I7" s="9">
        <f t="shared" si="0"/>
        <v>50</v>
      </c>
      <c r="J7" s="9" t="s">
        <v>58</v>
      </c>
      <c r="K7" s="44">
        <v>0.5</v>
      </c>
      <c r="L7" s="9">
        <f t="shared" si="1"/>
        <v>25</v>
      </c>
      <c r="M7" s="3" t="s">
        <v>71</v>
      </c>
      <c r="N7" s="5" t="s">
        <v>36</v>
      </c>
      <c r="O7" t="s">
        <v>60</v>
      </c>
    </row>
    <row r="8" spans="2:17" ht="14.1" customHeight="1" x14ac:dyDescent="0.3">
      <c r="B8" s="5" t="s">
        <v>8</v>
      </c>
      <c r="C8" s="5" t="s">
        <v>8</v>
      </c>
      <c r="D8" s="5" t="s">
        <v>72</v>
      </c>
      <c r="E8" s="17">
        <v>2022</v>
      </c>
      <c r="F8" s="17">
        <v>2030</v>
      </c>
      <c r="G8" s="40"/>
      <c r="H8" s="9">
        <v>11</v>
      </c>
      <c r="I8" s="9">
        <f t="shared" si="0"/>
        <v>1.375</v>
      </c>
      <c r="J8" s="9" t="s">
        <v>58</v>
      </c>
      <c r="K8" s="44">
        <v>0.7</v>
      </c>
      <c r="L8" s="9">
        <f t="shared" si="1"/>
        <v>0.96249999999999991</v>
      </c>
      <c r="M8" s="7" t="s">
        <v>73</v>
      </c>
      <c r="N8" s="5" t="s">
        <v>40</v>
      </c>
      <c r="O8" t="s">
        <v>60</v>
      </c>
    </row>
    <row r="9" spans="2:17" x14ac:dyDescent="0.3">
      <c r="B9" s="5" t="s">
        <v>8</v>
      </c>
      <c r="C9" t="s">
        <v>8</v>
      </c>
      <c r="D9" t="s">
        <v>74</v>
      </c>
      <c r="E9" s="16">
        <v>2019</v>
      </c>
      <c r="F9" s="14">
        <v>2023</v>
      </c>
      <c r="H9" s="2">
        <v>130</v>
      </c>
      <c r="I9" s="2">
        <f t="shared" si="0"/>
        <v>32.5</v>
      </c>
      <c r="J9" s="2" t="s">
        <v>62</v>
      </c>
      <c r="K9" s="19">
        <v>0</v>
      </c>
      <c r="L9" s="2">
        <f t="shared" si="1"/>
        <v>0</v>
      </c>
      <c r="M9" s="3" t="s">
        <v>75</v>
      </c>
      <c r="N9" t="s">
        <v>36</v>
      </c>
      <c r="O9" t="s">
        <v>60</v>
      </c>
    </row>
    <row r="10" spans="2:17" ht="14.1" customHeight="1" x14ac:dyDescent="0.3">
      <c r="B10" s="5" t="s">
        <v>8</v>
      </c>
      <c r="C10" s="5" t="s">
        <v>8</v>
      </c>
      <c r="D10" s="5" t="s">
        <v>76</v>
      </c>
      <c r="E10" s="17">
        <v>2022</v>
      </c>
      <c r="F10" s="17">
        <v>2026</v>
      </c>
      <c r="G10" s="37"/>
      <c r="H10" s="9">
        <v>54</v>
      </c>
      <c r="I10" s="9">
        <f t="shared" si="0"/>
        <v>13.5</v>
      </c>
      <c r="J10" s="9" t="s">
        <v>58</v>
      </c>
      <c r="K10" s="44">
        <v>0.5</v>
      </c>
      <c r="L10" s="9">
        <f t="shared" si="1"/>
        <v>6.75</v>
      </c>
      <c r="M10" s="3" t="s">
        <v>77</v>
      </c>
      <c r="N10" s="5" t="s">
        <v>36</v>
      </c>
      <c r="O10" t="s">
        <v>60</v>
      </c>
    </row>
    <row r="11" spans="2:17" x14ac:dyDescent="0.3">
      <c r="B11" s="5" t="s">
        <v>8</v>
      </c>
      <c r="C11" t="s">
        <v>8</v>
      </c>
      <c r="D11" t="s">
        <v>78</v>
      </c>
      <c r="E11" s="36">
        <v>2021</v>
      </c>
      <c r="F11" s="36">
        <v>2023</v>
      </c>
      <c r="G11" s="37"/>
      <c r="H11" s="38">
        <v>150</v>
      </c>
      <c r="I11" s="38">
        <f t="shared" si="0"/>
        <v>75</v>
      </c>
      <c r="J11" s="38" t="s">
        <v>58</v>
      </c>
      <c r="K11" s="21">
        <v>0.25</v>
      </c>
      <c r="L11" s="2">
        <f>I11*K11</f>
        <v>18.75</v>
      </c>
      <c r="M11" s="3" t="s">
        <v>79</v>
      </c>
      <c r="N11" t="s">
        <v>36</v>
      </c>
      <c r="O11" t="s">
        <v>60</v>
      </c>
    </row>
    <row r="12" spans="2:17" x14ac:dyDescent="0.3">
      <c r="B12" s="5" t="s">
        <v>8</v>
      </c>
      <c r="C12" t="s">
        <v>8</v>
      </c>
      <c r="D12" t="s">
        <v>80</v>
      </c>
      <c r="E12" s="16">
        <v>2018</v>
      </c>
      <c r="F12" s="16">
        <v>2023</v>
      </c>
      <c r="H12" s="2">
        <v>55</v>
      </c>
      <c r="I12" s="2">
        <f t="shared" si="0"/>
        <v>11</v>
      </c>
      <c r="J12" s="2" t="s">
        <v>62</v>
      </c>
      <c r="K12" s="19">
        <v>0</v>
      </c>
      <c r="L12" s="2">
        <f t="shared" si="1"/>
        <v>0</v>
      </c>
      <c r="M12" s="3" t="s">
        <v>81</v>
      </c>
      <c r="N12" t="s">
        <v>36</v>
      </c>
      <c r="O12" t="s">
        <v>60</v>
      </c>
    </row>
    <row r="13" spans="2:17" x14ac:dyDescent="0.3">
      <c r="B13" s="5" t="s">
        <v>8</v>
      </c>
      <c r="C13" s="5" t="s">
        <v>8</v>
      </c>
      <c r="D13" s="5" t="s">
        <v>82</v>
      </c>
      <c r="E13" s="17">
        <v>2023</v>
      </c>
      <c r="F13" s="17">
        <v>2028</v>
      </c>
      <c r="H13" s="9">
        <v>30</v>
      </c>
      <c r="I13" s="9">
        <f t="shared" si="0"/>
        <v>6</v>
      </c>
      <c r="J13" s="9" t="s">
        <v>58</v>
      </c>
      <c r="K13" s="44">
        <v>1</v>
      </c>
      <c r="L13" s="9">
        <f>I13*K13</f>
        <v>6</v>
      </c>
      <c r="M13" s="3"/>
      <c r="N13" s="5" t="s">
        <v>36</v>
      </c>
    </row>
    <row r="14" spans="2:17" x14ac:dyDescent="0.3">
      <c r="B14" s="5" t="s">
        <v>6</v>
      </c>
      <c r="D14" s="35"/>
      <c r="E14" s="36"/>
      <c r="F14" s="36"/>
      <c r="G14" s="37"/>
      <c r="H14" s="38"/>
      <c r="I14" s="38"/>
      <c r="J14" s="38"/>
      <c r="K14" s="34"/>
      <c r="L14" s="2"/>
      <c r="M14" s="3" t="s">
        <v>196</v>
      </c>
      <c r="O14" t="s">
        <v>60</v>
      </c>
    </row>
    <row r="15" spans="2:17" x14ac:dyDescent="0.3">
      <c r="B15" s="5" t="s">
        <v>6</v>
      </c>
      <c r="C15" t="s">
        <v>22</v>
      </c>
      <c r="D15" t="s">
        <v>83</v>
      </c>
      <c r="E15" s="16">
        <v>2021</v>
      </c>
      <c r="F15" s="16">
        <v>2025</v>
      </c>
      <c r="H15" s="2">
        <v>30</v>
      </c>
      <c r="I15" s="2">
        <f t="shared" si="0"/>
        <v>7.5</v>
      </c>
      <c r="J15" s="2" t="s">
        <v>62</v>
      </c>
      <c r="K15" s="19">
        <v>0</v>
      </c>
      <c r="L15" s="2">
        <f t="shared" si="1"/>
        <v>0</v>
      </c>
      <c r="M15" s="3" t="s">
        <v>84</v>
      </c>
      <c r="N15" t="s">
        <v>197</v>
      </c>
      <c r="O15" t="s">
        <v>60</v>
      </c>
    </row>
    <row r="16" spans="2:17" x14ac:dyDescent="0.3">
      <c r="B16" s="5" t="s">
        <v>6</v>
      </c>
      <c r="C16" s="5" t="s">
        <v>25</v>
      </c>
      <c r="D16" s="5" t="s">
        <v>85</v>
      </c>
      <c r="E16" s="17">
        <v>2023</v>
      </c>
      <c r="F16" s="17">
        <v>2028</v>
      </c>
      <c r="G16" s="37"/>
      <c r="H16" s="9">
        <v>500</v>
      </c>
      <c r="I16" s="9">
        <f t="shared" si="0"/>
        <v>100</v>
      </c>
      <c r="J16" s="9" t="s">
        <v>58</v>
      </c>
      <c r="K16" s="44">
        <v>0.2</v>
      </c>
      <c r="L16" s="9">
        <f t="shared" si="1"/>
        <v>20</v>
      </c>
      <c r="M16" s="3" t="s">
        <v>86</v>
      </c>
      <c r="N16" s="5" t="s">
        <v>36</v>
      </c>
      <c r="O16" t="s">
        <v>60</v>
      </c>
    </row>
    <row r="17" spans="2:16" x14ac:dyDescent="0.3">
      <c r="B17" s="5" t="s">
        <v>6</v>
      </c>
      <c r="C17" s="5" t="s">
        <v>25</v>
      </c>
      <c r="D17" s="5" t="s">
        <v>87</v>
      </c>
      <c r="E17" s="17">
        <v>2022</v>
      </c>
      <c r="F17" s="17">
        <v>2027</v>
      </c>
      <c r="G17" s="37"/>
      <c r="H17" s="9">
        <v>25.5</v>
      </c>
      <c r="I17" s="9">
        <f t="shared" si="0"/>
        <v>5.0999999999999996</v>
      </c>
      <c r="J17" s="9" t="s">
        <v>58</v>
      </c>
      <c r="K17" s="44">
        <v>1</v>
      </c>
      <c r="L17" s="9">
        <f t="shared" si="1"/>
        <v>5.0999999999999996</v>
      </c>
      <c r="M17" s="3" t="s">
        <v>88</v>
      </c>
      <c r="N17" s="5" t="s">
        <v>35</v>
      </c>
      <c r="O17" s="4" t="s">
        <v>28</v>
      </c>
    </row>
    <row r="18" spans="2:16" x14ac:dyDescent="0.3">
      <c r="B18" s="5" t="s">
        <v>6</v>
      </c>
      <c r="C18" s="5" t="s">
        <v>25</v>
      </c>
      <c r="D18" s="5" t="s">
        <v>89</v>
      </c>
      <c r="E18" s="17">
        <v>2022</v>
      </c>
      <c r="F18" s="17">
        <v>2027</v>
      </c>
      <c r="G18" s="37"/>
      <c r="H18" s="9">
        <v>25</v>
      </c>
      <c r="I18" s="9">
        <f t="shared" si="0"/>
        <v>5</v>
      </c>
      <c r="J18" s="9" t="s">
        <v>58</v>
      </c>
      <c r="K18" s="44">
        <v>0.25</v>
      </c>
      <c r="L18" s="9">
        <f t="shared" si="1"/>
        <v>1.25</v>
      </c>
      <c r="M18" s="3" t="s">
        <v>90</v>
      </c>
      <c r="N18" s="5" t="s">
        <v>198</v>
      </c>
    </row>
    <row r="19" spans="2:16" x14ac:dyDescent="0.3">
      <c r="B19" s="5" t="s">
        <v>6</v>
      </c>
      <c r="C19" t="s">
        <v>25</v>
      </c>
      <c r="D19" t="s">
        <v>91</v>
      </c>
      <c r="E19" s="16">
        <v>2022</v>
      </c>
      <c r="F19" s="16">
        <v>2027</v>
      </c>
      <c r="H19" s="2">
        <v>29.5</v>
      </c>
      <c r="I19" s="2">
        <f t="shared" si="0"/>
        <v>5.9</v>
      </c>
      <c r="J19" s="2" t="s">
        <v>62</v>
      </c>
      <c r="K19" s="19">
        <v>0</v>
      </c>
      <c r="L19" s="2">
        <f t="shared" si="1"/>
        <v>0</v>
      </c>
      <c r="M19" s="3" t="s">
        <v>92</v>
      </c>
      <c r="N19" t="s">
        <v>199</v>
      </c>
      <c r="O19" s="4" t="s">
        <v>28</v>
      </c>
    </row>
    <row r="20" spans="2:16" x14ac:dyDescent="0.3">
      <c r="B20" s="5" t="s">
        <v>6</v>
      </c>
      <c r="C20" s="5" t="s">
        <v>25</v>
      </c>
      <c r="D20" s="5" t="s">
        <v>20</v>
      </c>
      <c r="E20" s="17">
        <v>2021</v>
      </c>
      <c r="F20" s="17">
        <v>2031</v>
      </c>
      <c r="G20" s="40"/>
      <c r="H20" s="9">
        <v>16.5</v>
      </c>
      <c r="I20" s="9">
        <f t="shared" si="0"/>
        <v>1.65</v>
      </c>
      <c r="J20" s="9" t="s">
        <v>58</v>
      </c>
      <c r="K20" s="44">
        <v>1</v>
      </c>
      <c r="L20" s="9">
        <f t="shared" si="1"/>
        <v>1.65</v>
      </c>
      <c r="M20" s="3" t="s">
        <v>93</v>
      </c>
      <c r="N20" s="5" t="s">
        <v>36</v>
      </c>
      <c r="O20" t="s">
        <v>60</v>
      </c>
    </row>
    <row r="21" spans="2:16" x14ac:dyDescent="0.3">
      <c r="B21" s="5" t="s">
        <v>6</v>
      </c>
      <c r="C21" s="5" t="s">
        <v>25</v>
      </c>
      <c r="D21" s="5" t="s">
        <v>94</v>
      </c>
      <c r="E21" s="17">
        <v>2021</v>
      </c>
      <c r="F21" s="17">
        <v>2026</v>
      </c>
      <c r="G21" s="37"/>
      <c r="H21" s="9">
        <v>5</v>
      </c>
      <c r="I21" s="9">
        <f t="shared" si="0"/>
        <v>1</v>
      </c>
      <c r="J21" s="9" t="s">
        <v>58</v>
      </c>
      <c r="K21" s="44">
        <v>1</v>
      </c>
      <c r="L21" s="9">
        <f t="shared" si="1"/>
        <v>1</v>
      </c>
      <c r="M21" s="3" t="s">
        <v>95</v>
      </c>
      <c r="N21" s="5" t="s">
        <v>36</v>
      </c>
      <c r="O21" t="s">
        <v>60</v>
      </c>
    </row>
    <row r="22" spans="2:16" x14ac:dyDescent="0.3">
      <c r="B22" s="5" t="s">
        <v>6</v>
      </c>
      <c r="C22" t="s">
        <v>25</v>
      </c>
      <c r="D22" s="8" t="s">
        <v>200</v>
      </c>
      <c r="E22" s="14" t="s">
        <v>28</v>
      </c>
      <c r="F22" s="14" t="s">
        <v>28</v>
      </c>
      <c r="H22" s="4" t="s">
        <v>28</v>
      </c>
      <c r="I22" s="4"/>
      <c r="J22" s="4"/>
      <c r="K22" s="20"/>
      <c r="L22" s="2">
        <f t="shared" si="1"/>
        <v>0</v>
      </c>
      <c r="M22" s="4" t="s">
        <v>28</v>
      </c>
      <c r="N22" s="4" t="s">
        <v>28</v>
      </c>
      <c r="O22" s="4" t="s">
        <v>28</v>
      </c>
    </row>
    <row r="23" spans="2:16" x14ac:dyDescent="0.3">
      <c r="B23" s="5" t="s">
        <v>6</v>
      </c>
      <c r="C23" t="s">
        <v>25</v>
      </c>
      <c r="D23" s="5" t="s">
        <v>96</v>
      </c>
      <c r="E23" s="17">
        <v>2022</v>
      </c>
      <c r="F23" s="17">
        <v>2025</v>
      </c>
      <c r="G23" s="5"/>
      <c r="H23" s="9">
        <v>40</v>
      </c>
      <c r="I23" s="2">
        <f>H23/(F23-E23)</f>
        <v>13.333333333333334</v>
      </c>
      <c r="J23" s="2" t="s">
        <v>62</v>
      </c>
      <c r="K23" s="19">
        <v>0</v>
      </c>
      <c r="L23" s="2">
        <f t="shared" si="1"/>
        <v>0</v>
      </c>
      <c r="M23" s="7" t="s">
        <v>97</v>
      </c>
      <c r="N23" t="s">
        <v>36</v>
      </c>
      <c r="O23" t="s">
        <v>60</v>
      </c>
    </row>
    <row r="24" spans="2:16" x14ac:dyDescent="0.3">
      <c r="B24" s="5" t="s">
        <v>6</v>
      </c>
      <c r="C24" s="5" t="s">
        <v>25</v>
      </c>
      <c r="D24" s="5" t="s">
        <v>91</v>
      </c>
      <c r="E24" s="17">
        <v>2023</v>
      </c>
      <c r="F24" s="17">
        <v>2028</v>
      </c>
      <c r="G24" s="5"/>
      <c r="H24" s="9">
        <v>30</v>
      </c>
      <c r="I24" s="9">
        <f>H24/(F24-E24)</f>
        <v>6</v>
      </c>
      <c r="J24" s="9" t="s">
        <v>58</v>
      </c>
      <c r="K24" s="44">
        <v>1</v>
      </c>
      <c r="L24" s="9">
        <f t="shared" si="1"/>
        <v>6</v>
      </c>
      <c r="M24" s="7"/>
      <c r="N24" s="5" t="s">
        <v>98</v>
      </c>
    </row>
    <row r="25" spans="2:16" x14ac:dyDescent="0.3">
      <c r="B25" s="5" t="s">
        <v>6</v>
      </c>
      <c r="C25" s="5" t="s">
        <v>23</v>
      </c>
      <c r="D25" s="5" t="s">
        <v>99</v>
      </c>
      <c r="E25" s="17">
        <v>2023</v>
      </c>
      <c r="F25" s="17">
        <v>2028</v>
      </c>
      <c r="G25" s="40"/>
      <c r="H25" s="9">
        <v>9.5</v>
      </c>
      <c r="I25" s="9">
        <f>H25/(F25-E25)</f>
        <v>1.9</v>
      </c>
      <c r="J25" s="9" t="s">
        <v>58</v>
      </c>
      <c r="K25" s="44">
        <v>0.5</v>
      </c>
      <c r="L25" s="9">
        <f t="shared" si="1"/>
        <v>0.95</v>
      </c>
      <c r="M25" s="7" t="s">
        <v>100</v>
      </c>
      <c r="N25" s="5" t="s">
        <v>101</v>
      </c>
      <c r="O25" s="5" t="s">
        <v>101</v>
      </c>
      <c r="P25" s="4"/>
    </row>
    <row r="26" spans="2:16" x14ac:dyDescent="0.3">
      <c r="B26" s="5" t="s">
        <v>6</v>
      </c>
      <c r="C26" s="5" t="s">
        <v>23</v>
      </c>
      <c r="D26" s="5" t="s">
        <v>102</v>
      </c>
      <c r="E26" s="17">
        <v>2023</v>
      </c>
      <c r="F26" s="17">
        <v>2028</v>
      </c>
      <c r="G26" s="40"/>
      <c r="H26" s="9" t="s">
        <v>28</v>
      </c>
      <c r="I26" s="9"/>
      <c r="J26" s="9" t="s">
        <v>58</v>
      </c>
      <c r="K26" s="44">
        <v>0.75</v>
      </c>
      <c r="L26" s="9">
        <f t="shared" si="1"/>
        <v>0</v>
      </c>
      <c r="M26" s="7" t="s">
        <v>103</v>
      </c>
      <c r="N26" s="5"/>
      <c r="O26" s="5"/>
      <c r="P26" s="4"/>
    </row>
    <row r="27" spans="2:16" x14ac:dyDescent="0.3">
      <c r="B27" s="5" t="s">
        <v>6</v>
      </c>
      <c r="C27" t="s">
        <v>21</v>
      </c>
      <c r="D27" s="5" t="s">
        <v>104</v>
      </c>
      <c r="E27" s="17">
        <v>2023</v>
      </c>
      <c r="F27" s="17">
        <v>2028</v>
      </c>
      <c r="G27" s="5"/>
      <c r="H27" s="9">
        <v>22</v>
      </c>
      <c r="I27" s="2">
        <f t="shared" ref="I27:I53" si="2">H27/(F27-E27)</f>
        <v>4.4000000000000004</v>
      </c>
      <c r="J27" s="2" t="s">
        <v>62</v>
      </c>
      <c r="K27" s="19">
        <v>0</v>
      </c>
      <c r="L27" s="2">
        <f t="shared" si="1"/>
        <v>0</v>
      </c>
      <c r="M27" s="7" t="s">
        <v>105</v>
      </c>
      <c r="N27" s="5" t="s">
        <v>201</v>
      </c>
      <c r="O27" s="5" t="s">
        <v>106</v>
      </c>
    </row>
    <row r="28" spans="2:16" x14ac:dyDescent="0.3">
      <c r="B28" s="5" t="s">
        <v>6</v>
      </c>
      <c r="C28" t="s">
        <v>21</v>
      </c>
      <c r="D28" s="5" t="s">
        <v>107</v>
      </c>
      <c r="E28" s="17">
        <v>2019</v>
      </c>
      <c r="F28" s="17">
        <v>2023</v>
      </c>
      <c r="G28" s="5"/>
      <c r="H28" s="9">
        <v>33</v>
      </c>
      <c r="I28" s="2">
        <f t="shared" si="2"/>
        <v>8.25</v>
      </c>
      <c r="J28" s="2" t="s">
        <v>62</v>
      </c>
      <c r="K28" s="19">
        <v>0</v>
      </c>
      <c r="L28" s="2">
        <f t="shared" si="1"/>
        <v>0</v>
      </c>
      <c r="M28" s="7" t="s">
        <v>108</v>
      </c>
      <c r="N28" t="s">
        <v>36</v>
      </c>
      <c r="O28" t="s">
        <v>60</v>
      </c>
    </row>
    <row r="29" spans="2:16" x14ac:dyDescent="0.3">
      <c r="B29" s="5" t="s">
        <v>6</v>
      </c>
      <c r="C29" s="5" t="s">
        <v>24</v>
      </c>
      <c r="D29" s="5" t="s">
        <v>109</v>
      </c>
      <c r="E29" s="17">
        <v>2024</v>
      </c>
      <c r="F29" s="17">
        <v>2027</v>
      </c>
      <c r="G29" s="40"/>
      <c r="H29" s="9">
        <v>30</v>
      </c>
      <c r="I29" s="9">
        <f t="shared" si="2"/>
        <v>10</v>
      </c>
      <c r="J29" s="9" t="s">
        <v>58</v>
      </c>
      <c r="K29" s="44">
        <v>0.5</v>
      </c>
      <c r="L29" s="9">
        <f t="shared" si="1"/>
        <v>5</v>
      </c>
      <c r="M29" s="7" t="s">
        <v>110</v>
      </c>
      <c r="N29" s="5" t="s">
        <v>35</v>
      </c>
      <c r="O29" s="4" t="s">
        <v>28</v>
      </c>
    </row>
    <row r="30" spans="2:16" x14ac:dyDescent="0.3">
      <c r="B30" s="5" t="s">
        <v>6</v>
      </c>
      <c r="C30" t="s">
        <v>19</v>
      </c>
      <c r="D30" s="5" t="s">
        <v>111</v>
      </c>
      <c r="E30" s="17">
        <v>2022</v>
      </c>
      <c r="F30" s="17">
        <v>2027</v>
      </c>
      <c r="G30" s="5"/>
      <c r="H30" s="9">
        <v>50</v>
      </c>
      <c r="I30" s="2">
        <f t="shared" si="2"/>
        <v>10</v>
      </c>
      <c r="J30" s="2" t="s">
        <v>62</v>
      </c>
      <c r="K30" s="19">
        <v>0</v>
      </c>
      <c r="L30" s="2">
        <f t="shared" si="1"/>
        <v>0</v>
      </c>
      <c r="M30" s="7" t="s">
        <v>112</v>
      </c>
      <c r="N30" s="5" t="s">
        <v>202</v>
      </c>
      <c r="O30" s="5" t="s">
        <v>113</v>
      </c>
    </row>
    <row r="31" spans="2:16" x14ac:dyDescent="0.3">
      <c r="B31" s="5" t="s">
        <v>6</v>
      </c>
      <c r="C31" s="5" t="s">
        <v>20</v>
      </c>
      <c r="D31" s="5" t="s">
        <v>114</v>
      </c>
      <c r="E31" s="17">
        <v>2022</v>
      </c>
      <c r="F31" s="17">
        <v>2027</v>
      </c>
      <c r="G31" s="40"/>
      <c r="H31" s="9">
        <v>10</v>
      </c>
      <c r="I31" s="9">
        <f t="shared" si="2"/>
        <v>2</v>
      </c>
      <c r="J31" s="9" t="s">
        <v>58</v>
      </c>
      <c r="K31" s="44">
        <v>1</v>
      </c>
      <c r="L31" s="9">
        <f t="shared" si="1"/>
        <v>2</v>
      </c>
      <c r="M31" s="7"/>
      <c r="N31" s="5" t="s">
        <v>32</v>
      </c>
      <c r="O31" s="5"/>
    </row>
    <row r="32" spans="2:16" x14ac:dyDescent="0.3">
      <c r="B32" s="5" t="s">
        <v>6</v>
      </c>
      <c r="C32" s="5" t="s">
        <v>115</v>
      </c>
      <c r="D32" s="5" t="s">
        <v>116</v>
      </c>
      <c r="E32" s="17">
        <v>2023</v>
      </c>
      <c r="F32" s="17">
        <v>2028</v>
      </c>
      <c r="G32" s="40"/>
      <c r="H32" s="9">
        <v>20</v>
      </c>
      <c r="I32" s="9">
        <f t="shared" si="2"/>
        <v>4</v>
      </c>
      <c r="J32" s="9" t="s">
        <v>58</v>
      </c>
      <c r="K32" s="44">
        <v>1</v>
      </c>
      <c r="L32" s="9">
        <f t="shared" si="1"/>
        <v>4</v>
      </c>
      <c r="M32" s="7"/>
      <c r="N32" s="5" t="s">
        <v>32</v>
      </c>
      <c r="O32" s="5"/>
    </row>
    <row r="33" spans="2:17" x14ac:dyDescent="0.3">
      <c r="B33" s="5" t="s">
        <v>6</v>
      </c>
      <c r="C33" s="5" t="s">
        <v>115</v>
      </c>
      <c r="D33" s="5" t="s">
        <v>117</v>
      </c>
      <c r="E33" s="17">
        <v>2023</v>
      </c>
      <c r="F33" s="17">
        <v>2028</v>
      </c>
      <c r="G33" s="40"/>
      <c r="H33" s="9">
        <v>30</v>
      </c>
      <c r="I33" s="9">
        <f t="shared" si="2"/>
        <v>6</v>
      </c>
      <c r="J33" s="9" t="s">
        <v>58</v>
      </c>
      <c r="K33" s="44">
        <v>1</v>
      </c>
      <c r="L33" s="9">
        <f t="shared" si="1"/>
        <v>6</v>
      </c>
      <c r="M33" s="7"/>
      <c r="N33" s="5" t="s">
        <v>32</v>
      </c>
      <c r="O33" s="38" t="s">
        <v>58</v>
      </c>
    </row>
    <row r="34" spans="2:17" x14ac:dyDescent="0.3">
      <c r="B34" s="5" t="s">
        <v>22</v>
      </c>
      <c r="C34" s="5" t="s">
        <v>22</v>
      </c>
      <c r="D34" s="5" t="s">
        <v>118</v>
      </c>
      <c r="E34" s="17">
        <v>2018</v>
      </c>
      <c r="F34" s="17">
        <v>2025</v>
      </c>
      <c r="G34" s="40"/>
      <c r="H34" s="9">
        <v>60</v>
      </c>
      <c r="I34" s="9">
        <f t="shared" si="2"/>
        <v>8.5714285714285712</v>
      </c>
      <c r="J34" s="9" t="s">
        <v>58</v>
      </c>
      <c r="K34" s="44">
        <v>1</v>
      </c>
      <c r="L34" s="9">
        <f t="shared" si="1"/>
        <v>8.5714285714285712</v>
      </c>
      <c r="M34" s="5" t="s">
        <v>32</v>
      </c>
      <c r="N34" s="5" t="s">
        <v>98</v>
      </c>
      <c r="O34" s="5"/>
    </row>
    <row r="35" spans="2:17" x14ac:dyDescent="0.3">
      <c r="B35" s="5" t="s">
        <v>22</v>
      </c>
      <c r="C35" s="5" t="s">
        <v>22</v>
      </c>
      <c r="D35" s="5" t="s">
        <v>119</v>
      </c>
      <c r="E35" s="17">
        <v>2025</v>
      </c>
      <c r="F35" s="17">
        <v>2030</v>
      </c>
      <c r="G35" s="40"/>
      <c r="H35" s="9">
        <v>70</v>
      </c>
      <c r="I35" s="9">
        <f t="shared" si="2"/>
        <v>14</v>
      </c>
      <c r="J35" s="9" t="s">
        <v>58</v>
      </c>
      <c r="K35" s="44">
        <v>1</v>
      </c>
      <c r="L35" s="9">
        <f t="shared" si="1"/>
        <v>14</v>
      </c>
      <c r="M35" s="7"/>
      <c r="N35" s="5" t="s">
        <v>34</v>
      </c>
      <c r="O35" s="5"/>
    </row>
    <row r="36" spans="2:17" x14ac:dyDescent="0.3">
      <c r="B36" s="5" t="s">
        <v>22</v>
      </c>
      <c r="C36" s="5" t="s">
        <v>22</v>
      </c>
      <c r="D36" s="5" t="s">
        <v>83</v>
      </c>
      <c r="E36" s="17">
        <v>2022</v>
      </c>
      <c r="F36" s="17">
        <v>2027</v>
      </c>
      <c r="G36" s="40"/>
      <c r="H36" s="9">
        <v>30</v>
      </c>
      <c r="I36" s="9">
        <f t="shared" si="2"/>
        <v>6</v>
      </c>
      <c r="J36" s="9" t="s">
        <v>58</v>
      </c>
      <c r="K36" s="44">
        <v>0.6</v>
      </c>
      <c r="L36" s="9">
        <f t="shared" si="1"/>
        <v>3.5999999999999996</v>
      </c>
      <c r="M36" s="7"/>
      <c r="N36" s="5" t="s">
        <v>32</v>
      </c>
      <c r="O36" s="5"/>
    </row>
    <row r="37" spans="2:17" x14ac:dyDescent="0.3">
      <c r="B37" s="5" t="s">
        <v>30</v>
      </c>
      <c r="C37" s="5" t="s">
        <v>120</v>
      </c>
      <c r="D37" s="5" t="s">
        <v>121</v>
      </c>
      <c r="E37" s="17">
        <v>2024</v>
      </c>
      <c r="F37" s="17">
        <v>2029</v>
      </c>
      <c r="G37" s="40"/>
      <c r="H37" s="9">
        <v>10</v>
      </c>
      <c r="I37" s="9">
        <f t="shared" si="2"/>
        <v>2</v>
      </c>
      <c r="J37" s="9" t="s">
        <v>58</v>
      </c>
      <c r="K37" s="44">
        <v>1</v>
      </c>
      <c r="L37" s="9">
        <f t="shared" si="1"/>
        <v>2</v>
      </c>
      <c r="M37" s="7"/>
      <c r="N37" s="5" t="s">
        <v>32</v>
      </c>
      <c r="O37" s="5"/>
    </row>
    <row r="38" spans="2:17" x14ac:dyDescent="0.3">
      <c r="B38" s="5" t="s">
        <v>6</v>
      </c>
      <c r="C38" s="5" t="s">
        <v>122</v>
      </c>
      <c r="D38" s="5" t="s">
        <v>123</v>
      </c>
      <c r="E38" s="17">
        <v>2024</v>
      </c>
      <c r="F38" s="17">
        <v>2029</v>
      </c>
      <c r="G38" s="40"/>
      <c r="H38" s="9">
        <v>15</v>
      </c>
      <c r="I38" s="9">
        <f t="shared" si="2"/>
        <v>3</v>
      </c>
      <c r="J38" s="9" t="s">
        <v>58</v>
      </c>
      <c r="K38" s="44">
        <v>1</v>
      </c>
      <c r="L38" s="9">
        <f t="shared" si="1"/>
        <v>3</v>
      </c>
      <c r="M38" s="7"/>
      <c r="N38" s="5" t="s">
        <v>32</v>
      </c>
      <c r="O38" s="5"/>
    </row>
    <row r="39" spans="2:17" x14ac:dyDescent="0.3">
      <c r="B39" s="5" t="s">
        <v>6</v>
      </c>
      <c r="C39" s="5" t="s">
        <v>122</v>
      </c>
      <c r="D39" s="5" t="s">
        <v>124</v>
      </c>
      <c r="E39" s="17">
        <v>2024</v>
      </c>
      <c r="F39" s="17">
        <v>2029</v>
      </c>
      <c r="G39" s="40"/>
      <c r="H39" s="9">
        <v>30</v>
      </c>
      <c r="I39" s="9">
        <f t="shared" si="2"/>
        <v>6</v>
      </c>
      <c r="J39" s="9" t="s">
        <v>58</v>
      </c>
      <c r="K39" s="44">
        <v>1</v>
      </c>
      <c r="L39" s="9">
        <f t="shared" si="1"/>
        <v>6</v>
      </c>
      <c r="M39" s="7"/>
      <c r="N39" s="5" t="s">
        <v>32</v>
      </c>
      <c r="O39" s="5"/>
    </row>
    <row r="40" spans="2:17" ht="14.7" customHeight="1" x14ac:dyDescent="0.3">
      <c r="B40" s="5" t="s">
        <v>11</v>
      </c>
      <c r="C40" t="s">
        <v>11</v>
      </c>
      <c r="D40" s="33" t="s">
        <v>125</v>
      </c>
      <c r="E40" s="39">
        <v>2022</v>
      </c>
      <c r="F40" s="39">
        <v>2023</v>
      </c>
      <c r="G40" s="37"/>
      <c r="H40" s="38">
        <v>113</v>
      </c>
      <c r="I40" s="38">
        <f t="shared" si="2"/>
        <v>113</v>
      </c>
      <c r="J40" s="38" t="s">
        <v>58</v>
      </c>
      <c r="K40" s="34">
        <v>1</v>
      </c>
      <c r="L40" s="24">
        <f t="shared" si="1"/>
        <v>113</v>
      </c>
      <c r="M40" s="5" t="s">
        <v>126</v>
      </c>
      <c r="N40" s="5" t="s">
        <v>36</v>
      </c>
      <c r="O40" s="5" t="s">
        <v>60</v>
      </c>
    </row>
    <row r="41" spans="2:17" x14ac:dyDescent="0.3">
      <c r="B41" s="5" t="s">
        <v>11</v>
      </c>
      <c r="C41" t="s">
        <v>127</v>
      </c>
      <c r="D41" t="s">
        <v>127</v>
      </c>
      <c r="E41" s="36">
        <v>2018</v>
      </c>
      <c r="F41" s="41">
        <v>2023</v>
      </c>
      <c r="G41" s="37"/>
      <c r="H41" s="37">
        <v>6.26</v>
      </c>
      <c r="I41" s="38">
        <f t="shared" si="2"/>
        <v>1.252</v>
      </c>
      <c r="J41" s="38" t="s">
        <v>58</v>
      </c>
      <c r="K41" s="21">
        <v>0.75</v>
      </c>
      <c r="L41" s="2">
        <f t="shared" si="1"/>
        <v>0.93900000000000006</v>
      </c>
      <c r="M41" s="3" t="s">
        <v>128</v>
      </c>
      <c r="N41" s="5" t="s">
        <v>203</v>
      </c>
      <c r="O41" s="5" t="s">
        <v>60</v>
      </c>
    </row>
    <row r="42" spans="2:17" x14ac:dyDescent="0.3">
      <c r="B42" s="5" t="s">
        <v>10</v>
      </c>
      <c r="C42" t="s">
        <v>129</v>
      </c>
      <c r="D42" s="33" t="s">
        <v>130</v>
      </c>
      <c r="E42" s="39">
        <v>2019</v>
      </c>
      <c r="F42" s="39">
        <v>2020</v>
      </c>
      <c r="G42" s="40"/>
      <c r="H42" s="40">
        <v>2.8</v>
      </c>
      <c r="I42" s="38">
        <f t="shared" si="2"/>
        <v>2.8</v>
      </c>
      <c r="J42" s="38" t="s">
        <v>58</v>
      </c>
      <c r="K42" s="34">
        <v>1</v>
      </c>
      <c r="L42" s="2">
        <f t="shared" si="1"/>
        <v>2.8</v>
      </c>
      <c r="M42" s="3" t="s">
        <v>131</v>
      </c>
      <c r="N42" s="5" t="s">
        <v>101</v>
      </c>
      <c r="O42" s="5" t="s">
        <v>60</v>
      </c>
    </row>
    <row r="43" spans="2:17" x14ac:dyDescent="0.3">
      <c r="B43" s="5" t="s">
        <v>10</v>
      </c>
      <c r="C43" s="5" t="s">
        <v>132</v>
      </c>
      <c r="D43" s="5" t="s">
        <v>133</v>
      </c>
      <c r="E43" s="17">
        <v>2021</v>
      </c>
      <c r="F43" s="17">
        <v>2026</v>
      </c>
      <c r="G43" s="40"/>
      <c r="H43" s="5">
        <v>50</v>
      </c>
      <c r="I43" s="9">
        <f t="shared" si="2"/>
        <v>10</v>
      </c>
      <c r="J43" s="9" t="s">
        <v>58</v>
      </c>
      <c r="K43" s="44">
        <v>0.5</v>
      </c>
      <c r="L43" s="9">
        <f t="shared" si="1"/>
        <v>5</v>
      </c>
      <c r="M43" s="3" t="s">
        <v>134</v>
      </c>
      <c r="N43" s="5" t="s">
        <v>204</v>
      </c>
      <c r="O43" t="s">
        <v>135</v>
      </c>
      <c r="Q43" t="s">
        <v>58</v>
      </c>
    </row>
    <row r="44" spans="2:17" x14ac:dyDescent="0.3">
      <c r="B44" s="5" t="s">
        <v>10</v>
      </c>
      <c r="C44" t="s">
        <v>132</v>
      </c>
      <c r="D44" s="5" t="s">
        <v>136</v>
      </c>
      <c r="E44" s="17">
        <v>2021</v>
      </c>
      <c r="F44" s="17">
        <v>2026</v>
      </c>
      <c r="G44" s="5"/>
      <c r="H44" s="5">
        <v>50</v>
      </c>
      <c r="I44" s="2">
        <f t="shared" si="2"/>
        <v>10</v>
      </c>
      <c r="J44" s="2" t="s">
        <v>62</v>
      </c>
      <c r="K44" s="19">
        <v>0</v>
      </c>
      <c r="L44" s="2">
        <f t="shared" si="1"/>
        <v>0</v>
      </c>
      <c r="M44" s="7" t="s">
        <v>137</v>
      </c>
      <c r="N44" s="5" t="s">
        <v>205</v>
      </c>
      <c r="O44" s="5" t="s">
        <v>60</v>
      </c>
    </row>
    <row r="45" spans="2:17" x14ac:dyDescent="0.3">
      <c r="B45" s="5" t="s">
        <v>10</v>
      </c>
      <c r="C45" s="5" t="s">
        <v>132</v>
      </c>
      <c r="D45" s="5" t="s">
        <v>138</v>
      </c>
      <c r="E45" s="17">
        <v>2023</v>
      </c>
      <c r="F45" s="17">
        <v>2028</v>
      </c>
      <c r="G45" s="42"/>
      <c r="H45" s="5">
        <v>50</v>
      </c>
      <c r="I45" s="9">
        <f t="shared" si="2"/>
        <v>10</v>
      </c>
      <c r="J45" s="9" t="s">
        <v>58</v>
      </c>
      <c r="K45" s="44">
        <v>0.5</v>
      </c>
      <c r="L45" s="9">
        <f t="shared" si="1"/>
        <v>5</v>
      </c>
      <c r="M45" s="7" t="s">
        <v>139</v>
      </c>
      <c r="N45" s="5" t="s">
        <v>206</v>
      </c>
      <c r="O45" t="s">
        <v>140</v>
      </c>
    </row>
    <row r="46" spans="2:17" x14ac:dyDescent="0.3">
      <c r="B46" s="5" t="s">
        <v>10</v>
      </c>
      <c r="C46" s="5" t="s">
        <v>132</v>
      </c>
      <c r="D46" s="5" t="s">
        <v>141</v>
      </c>
      <c r="E46" s="17">
        <v>2018</v>
      </c>
      <c r="F46" s="17">
        <v>2028</v>
      </c>
      <c r="G46" s="42"/>
      <c r="H46" s="5">
        <v>400</v>
      </c>
      <c r="I46" s="9">
        <f t="shared" si="2"/>
        <v>40</v>
      </c>
      <c r="J46" s="9" t="s">
        <v>58</v>
      </c>
      <c r="K46" s="44">
        <v>0.25</v>
      </c>
      <c r="L46" s="9">
        <f t="shared" si="1"/>
        <v>10</v>
      </c>
      <c r="M46" s="7" t="s">
        <v>142</v>
      </c>
      <c r="N46" s="5" t="s">
        <v>36</v>
      </c>
      <c r="O46" s="5" t="s">
        <v>60</v>
      </c>
    </row>
    <row r="47" spans="2:17" x14ac:dyDescent="0.3">
      <c r="B47" s="5" t="s">
        <v>10</v>
      </c>
      <c r="C47" s="5" t="s">
        <v>143</v>
      </c>
      <c r="D47" s="5" t="s">
        <v>144</v>
      </c>
      <c r="E47" s="17">
        <v>2018</v>
      </c>
      <c r="F47" s="17">
        <v>2024</v>
      </c>
      <c r="G47" s="42"/>
      <c r="H47" s="9">
        <v>62</v>
      </c>
      <c r="I47" s="9">
        <f t="shared" si="2"/>
        <v>10.333333333333334</v>
      </c>
      <c r="J47" s="9" t="s">
        <v>58</v>
      </c>
      <c r="K47" s="25">
        <v>0.5</v>
      </c>
      <c r="L47" s="9">
        <f t="shared" si="1"/>
        <v>5.166666666666667</v>
      </c>
      <c r="M47" s="7" t="s">
        <v>145</v>
      </c>
      <c r="N47" s="5" t="s">
        <v>36</v>
      </c>
      <c r="O47" s="5" t="s">
        <v>60</v>
      </c>
    </row>
    <row r="48" spans="2:17" x14ac:dyDescent="0.3">
      <c r="B48" s="5" t="s">
        <v>10</v>
      </c>
      <c r="C48" s="5" t="s">
        <v>143</v>
      </c>
      <c r="D48" s="5" t="s">
        <v>146</v>
      </c>
      <c r="E48" s="17">
        <v>2019</v>
      </c>
      <c r="F48" s="17">
        <v>2030</v>
      </c>
      <c r="G48" s="42"/>
      <c r="H48" s="5">
        <v>60</v>
      </c>
      <c r="I48" s="9">
        <f t="shared" si="2"/>
        <v>5.4545454545454541</v>
      </c>
      <c r="J48" s="9" t="s">
        <v>58</v>
      </c>
      <c r="K48" s="25">
        <v>0.75</v>
      </c>
      <c r="L48" s="9">
        <f t="shared" si="1"/>
        <v>4.0909090909090908</v>
      </c>
      <c r="M48" s="7" t="s">
        <v>147</v>
      </c>
      <c r="N48" s="5" t="s">
        <v>36</v>
      </c>
      <c r="O48" s="5" t="s">
        <v>148</v>
      </c>
    </row>
    <row r="49" spans="2:17" x14ac:dyDescent="0.3">
      <c r="B49" s="5" t="s">
        <v>10</v>
      </c>
      <c r="C49" t="s">
        <v>143</v>
      </c>
      <c r="D49" t="s">
        <v>149</v>
      </c>
      <c r="E49" s="14">
        <v>2021</v>
      </c>
      <c r="F49" s="14">
        <v>2022</v>
      </c>
      <c r="G49" s="4"/>
      <c r="H49" s="2">
        <v>2</v>
      </c>
      <c r="I49" s="2">
        <f t="shared" si="2"/>
        <v>2</v>
      </c>
      <c r="J49" s="2" t="s">
        <v>58</v>
      </c>
      <c r="K49" s="21">
        <v>1</v>
      </c>
      <c r="L49" s="2">
        <f t="shared" si="1"/>
        <v>2</v>
      </c>
      <c r="M49" s="3" t="s">
        <v>150</v>
      </c>
      <c r="N49" s="4" t="s">
        <v>28</v>
      </c>
      <c r="O49" s="4" t="s">
        <v>28</v>
      </c>
    </row>
    <row r="50" spans="2:17" x14ac:dyDescent="0.3">
      <c r="B50" s="5" t="s">
        <v>10</v>
      </c>
      <c r="C50" s="5" t="s">
        <v>151</v>
      </c>
      <c r="D50" s="5" t="s">
        <v>152</v>
      </c>
      <c r="E50" s="17">
        <v>2023</v>
      </c>
      <c r="F50" s="17">
        <v>2026</v>
      </c>
      <c r="G50" s="5"/>
      <c r="H50" s="9">
        <v>12</v>
      </c>
      <c r="I50" s="9">
        <f t="shared" si="2"/>
        <v>4</v>
      </c>
      <c r="J50" s="9" t="s">
        <v>58</v>
      </c>
      <c r="K50" s="44">
        <v>1</v>
      </c>
      <c r="L50" s="9">
        <f t="shared" si="1"/>
        <v>4</v>
      </c>
      <c r="M50" s="7" t="s">
        <v>153</v>
      </c>
      <c r="N50" s="5" t="s">
        <v>101</v>
      </c>
      <c r="O50" s="5" t="s">
        <v>101</v>
      </c>
      <c r="P50" s="4"/>
    </row>
    <row r="51" spans="2:17" x14ac:dyDescent="0.3">
      <c r="B51" s="5" t="s">
        <v>10</v>
      </c>
      <c r="C51" s="5" t="s">
        <v>151</v>
      </c>
      <c r="D51" s="5" t="s">
        <v>154</v>
      </c>
      <c r="E51" s="17">
        <v>2021</v>
      </c>
      <c r="F51" s="17">
        <v>2024</v>
      </c>
      <c r="G51" s="5"/>
      <c r="H51" s="9">
        <v>8</v>
      </c>
      <c r="I51" s="9">
        <f t="shared" si="2"/>
        <v>2.6666666666666665</v>
      </c>
      <c r="J51" s="9" t="s">
        <v>58</v>
      </c>
      <c r="K51" s="44">
        <v>1</v>
      </c>
      <c r="L51" s="9">
        <f t="shared" si="1"/>
        <v>2.6666666666666665</v>
      </c>
      <c r="M51" s="7" t="s">
        <v>155</v>
      </c>
      <c r="N51" s="5" t="s">
        <v>28</v>
      </c>
      <c r="O51" s="5" t="s">
        <v>28</v>
      </c>
      <c r="P51" t="s">
        <v>156</v>
      </c>
      <c r="Q51" s="5"/>
    </row>
    <row r="52" spans="2:17" x14ac:dyDescent="0.3">
      <c r="B52" s="5" t="s">
        <v>10</v>
      </c>
      <c r="C52" s="5" t="s">
        <v>151</v>
      </c>
      <c r="D52" s="5" t="s">
        <v>157</v>
      </c>
      <c r="E52" s="17">
        <v>2024</v>
      </c>
      <c r="F52" s="17">
        <v>2027</v>
      </c>
      <c r="G52" s="5"/>
      <c r="H52" s="5">
        <v>12</v>
      </c>
      <c r="I52" s="9">
        <f t="shared" si="2"/>
        <v>4</v>
      </c>
      <c r="J52" s="9" t="s">
        <v>58</v>
      </c>
      <c r="K52" s="44">
        <v>1</v>
      </c>
      <c r="L52" s="9">
        <f t="shared" si="1"/>
        <v>4</v>
      </c>
      <c r="M52" s="7" t="s">
        <v>158</v>
      </c>
      <c r="N52" s="5" t="s">
        <v>207</v>
      </c>
      <c r="O52" s="5" t="s">
        <v>60</v>
      </c>
      <c r="P52" s="5" t="s">
        <v>159</v>
      </c>
    </row>
    <row r="53" spans="2:17" x14ac:dyDescent="0.3">
      <c r="B53" s="5" t="s">
        <v>10</v>
      </c>
      <c r="C53" t="s">
        <v>160</v>
      </c>
      <c r="D53" s="5" t="s">
        <v>161</v>
      </c>
      <c r="E53" s="17">
        <v>2010</v>
      </c>
      <c r="F53" s="17">
        <v>2023</v>
      </c>
      <c r="G53" s="5"/>
      <c r="H53" s="5">
        <v>26</v>
      </c>
      <c r="I53" s="6">
        <f t="shared" si="2"/>
        <v>2</v>
      </c>
      <c r="J53" s="2" t="s">
        <v>58</v>
      </c>
      <c r="K53" s="28">
        <v>1</v>
      </c>
      <c r="L53" s="2">
        <f t="shared" si="1"/>
        <v>2</v>
      </c>
      <c r="M53" s="7"/>
      <c r="N53" s="5"/>
      <c r="O53" s="5"/>
      <c r="P53" s="5"/>
    </row>
    <row r="54" spans="2:17" x14ac:dyDescent="0.3">
      <c r="B54" s="5" t="s">
        <v>7</v>
      </c>
      <c r="C54" s="5" t="s">
        <v>162</v>
      </c>
      <c r="D54" s="5" t="s">
        <v>162</v>
      </c>
      <c r="E54" s="17" t="s">
        <v>28</v>
      </c>
      <c r="F54" s="17" t="s">
        <v>28</v>
      </c>
      <c r="G54" s="4"/>
      <c r="H54" s="9">
        <v>5.75</v>
      </c>
      <c r="I54" s="9"/>
      <c r="J54" s="9" t="s">
        <v>58</v>
      </c>
      <c r="K54" s="44">
        <v>1</v>
      </c>
      <c r="L54" s="9">
        <f t="shared" si="1"/>
        <v>0</v>
      </c>
      <c r="M54" s="3" t="s">
        <v>163</v>
      </c>
      <c r="N54" s="5" t="s">
        <v>28</v>
      </c>
      <c r="O54" s="4" t="s">
        <v>28</v>
      </c>
    </row>
    <row r="55" spans="2:17" x14ac:dyDescent="0.3">
      <c r="B55" s="5" t="s">
        <v>7</v>
      </c>
      <c r="C55" t="s">
        <v>164</v>
      </c>
      <c r="D55" t="s">
        <v>165</v>
      </c>
      <c r="E55" s="14" t="s">
        <v>28</v>
      </c>
      <c r="F55" s="14" t="s">
        <v>28</v>
      </c>
      <c r="G55" s="4"/>
      <c r="H55" s="4" t="s">
        <v>28</v>
      </c>
      <c r="I55" s="4"/>
      <c r="J55" s="4"/>
      <c r="K55" s="20"/>
      <c r="L55" s="2">
        <f t="shared" si="1"/>
        <v>0</v>
      </c>
      <c r="M55" s="4" t="s">
        <v>28</v>
      </c>
      <c r="N55" s="4" t="s">
        <v>28</v>
      </c>
      <c r="O55" s="4" t="s">
        <v>28</v>
      </c>
    </row>
    <row r="56" spans="2:17" x14ac:dyDescent="0.3">
      <c r="B56" s="5" t="s">
        <v>7</v>
      </c>
      <c r="C56" t="s">
        <v>166</v>
      </c>
      <c r="D56" t="s">
        <v>165</v>
      </c>
      <c r="E56" s="14" t="s">
        <v>28</v>
      </c>
      <c r="F56" s="14" t="s">
        <v>28</v>
      </c>
      <c r="G56" s="4"/>
      <c r="H56" s="4" t="s">
        <v>28</v>
      </c>
      <c r="I56" s="4"/>
      <c r="J56" s="4"/>
      <c r="K56" s="20"/>
      <c r="L56" s="2">
        <f t="shared" si="1"/>
        <v>0</v>
      </c>
      <c r="M56" s="4" t="s">
        <v>28</v>
      </c>
      <c r="N56" s="4" t="s">
        <v>28</v>
      </c>
      <c r="O56" s="4" t="s">
        <v>28</v>
      </c>
    </row>
    <row r="57" spans="2:17" x14ac:dyDescent="0.3">
      <c r="B57" s="5" t="s">
        <v>7</v>
      </c>
      <c r="C57" s="5" t="s">
        <v>167</v>
      </c>
      <c r="D57" s="5" t="s">
        <v>167</v>
      </c>
      <c r="E57" s="17" t="s">
        <v>28</v>
      </c>
      <c r="F57" s="17" t="s">
        <v>28</v>
      </c>
      <c r="G57" s="4"/>
      <c r="H57" s="5" t="s">
        <v>28</v>
      </c>
      <c r="I57" s="5"/>
      <c r="J57" s="5" t="s">
        <v>58</v>
      </c>
      <c r="K57" s="25">
        <v>1</v>
      </c>
      <c r="L57" s="9">
        <f>I57*K57</f>
        <v>0</v>
      </c>
      <c r="M57" s="3" t="s">
        <v>168</v>
      </c>
      <c r="N57" s="5" t="s">
        <v>28</v>
      </c>
      <c r="O57" s="4" t="s">
        <v>28</v>
      </c>
    </row>
    <row r="58" spans="2:17" x14ac:dyDescent="0.3">
      <c r="B58" s="5" t="s">
        <v>7</v>
      </c>
      <c r="C58" t="s">
        <v>169</v>
      </c>
      <c r="D58" t="s">
        <v>170</v>
      </c>
      <c r="E58" s="17">
        <v>2021</v>
      </c>
      <c r="F58" s="17">
        <v>2022</v>
      </c>
      <c r="G58" s="4"/>
      <c r="H58" s="13">
        <v>19.581182714889618</v>
      </c>
      <c r="I58" s="2">
        <f t="shared" ref="I58:I66" si="3">H58/(F58-E58)</f>
        <v>19.581182714889618</v>
      </c>
      <c r="J58" t="s">
        <v>58</v>
      </c>
      <c r="K58" s="18">
        <v>1</v>
      </c>
      <c r="L58" s="2">
        <f t="shared" si="1"/>
        <v>19.581182714889618</v>
      </c>
      <c r="M58" s="3"/>
      <c r="N58" s="5" t="s">
        <v>36</v>
      </c>
      <c r="O58" t="s">
        <v>60</v>
      </c>
    </row>
    <row r="59" spans="2:17" x14ac:dyDescent="0.3">
      <c r="B59" s="5" t="s">
        <v>7</v>
      </c>
      <c r="C59" t="s">
        <v>171</v>
      </c>
      <c r="D59" t="s">
        <v>170</v>
      </c>
      <c r="E59" s="17">
        <v>2021</v>
      </c>
      <c r="F59" s="17">
        <v>2022</v>
      </c>
      <c r="G59" s="4"/>
      <c r="H59" s="13">
        <v>15.284233599498984</v>
      </c>
      <c r="I59" s="2">
        <f t="shared" si="3"/>
        <v>15.284233599498984</v>
      </c>
      <c r="J59" t="s">
        <v>58</v>
      </c>
      <c r="K59" s="18">
        <v>1</v>
      </c>
      <c r="L59" s="2">
        <f t="shared" si="1"/>
        <v>15.284233599498984</v>
      </c>
      <c r="M59" s="3"/>
      <c r="N59" s="5" t="s">
        <v>36</v>
      </c>
      <c r="O59" t="s">
        <v>60</v>
      </c>
    </row>
    <row r="60" spans="2:17" x14ac:dyDescent="0.3">
      <c r="B60" s="5" t="s">
        <v>7</v>
      </c>
      <c r="C60" t="s">
        <v>172</v>
      </c>
      <c r="D60" t="s">
        <v>170</v>
      </c>
      <c r="E60" s="17">
        <v>2021</v>
      </c>
      <c r="F60" s="17">
        <v>2022</v>
      </c>
      <c r="G60" s="4"/>
      <c r="H60" s="13">
        <v>13.812509785501801</v>
      </c>
      <c r="I60" s="2">
        <f t="shared" si="3"/>
        <v>13.812509785501801</v>
      </c>
      <c r="J60" t="s">
        <v>58</v>
      </c>
      <c r="K60" s="18">
        <v>1</v>
      </c>
      <c r="L60" s="2">
        <f t="shared" si="1"/>
        <v>13.812509785501801</v>
      </c>
      <c r="M60" s="3"/>
      <c r="N60" s="5" t="s">
        <v>36</v>
      </c>
      <c r="O60" t="s">
        <v>60</v>
      </c>
    </row>
    <row r="61" spans="2:17" x14ac:dyDescent="0.3">
      <c r="B61" s="5" t="s">
        <v>7</v>
      </c>
      <c r="C61" t="s">
        <v>173</v>
      </c>
      <c r="D61" t="s">
        <v>170</v>
      </c>
      <c r="E61" s="17">
        <v>2021</v>
      </c>
      <c r="F61" s="17">
        <v>2022</v>
      </c>
      <c r="G61" s="4"/>
      <c r="H61" s="13">
        <v>6.9757945827462029</v>
      </c>
      <c r="I61" s="2">
        <f t="shared" si="3"/>
        <v>6.9757945827462029</v>
      </c>
      <c r="J61" t="s">
        <v>58</v>
      </c>
      <c r="K61" s="18">
        <v>1</v>
      </c>
      <c r="L61" s="2">
        <f t="shared" si="1"/>
        <v>6.9757945827462029</v>
      </c>
      <c r="M61" s="3"/>
      <c r="N61" s="5" t="s">
        <v>36</v>
      </c>
      <c r="O61" t="s">
        <v>60</v>
      </c>
    </row>
    <row r="62" spans="2:17" x14ac:dyDescent="0.3">
      <c r="B62" s="5" t="s">
        <v>7</v>
      </c>
      <c r="C62" t="s">
        <v>174</v>
      </c>
      <c r="D62" t="s">
        <v>170</v>
      </c>
      <c r="E62" s="17">
        <v>2021</v>
      </c>
      <c r="F62" s="17">
        <v>2022</v>
      </c>
      <c r="G62" s="4"/>
      <c r="H62" s="13">
        <v>24.77849309534993</v>
      </c>
      <c r="I62" s="2">
        <f t="shared" si="3"/>
        <v>24.77849309534993</v>
      </c>
      <c r="J62" t="s">
        <v>58</v>
      </c>
      <c r="K62" s="18">
        <v>1</v>
      </c>
      <c r="L62" s="2">
        <f t="shared" si="1"/>
        <v>24.77849309534993</v>
      </c>
      <c r="M62" s="3"/>
      <c r="N62" s="5" t="s">
        <v>36</v>
      </c>
      <c r="O62" t="s">
        <v>60</v>
      </c>
    </row>
    <row r="63" spans="2:17" x14ac:dyDescent="0.3">
      <c r="B63" s="5" t="s">
        <v>7</v>
      </c>
      <c r="C63" t="s">
        <v>175</v>
      </c>
      <c r="D63" t="s">
        <v>170</v>
      </c>
      <c r="E63" s="17">
        <v>2021</v>
      </c>
      <c r="F63" s="17">
        <v>2022</v>
      </c>
      <c r="G63" s="4"/>
      <c r="H63" s="13">
        <v>12.349945201189918</v>
      </c>
      <c r="I63" s="2">
        <f t="shared" si="3"/>
        <v>12.349945201189918</v>
      </c>
      <c r="J63" t="s">
        <v>58</v>
      </c>
      <c r="K63" s="18">
        <v>1</v>
      </c>
      <c r="L63" s="2">
        <f t="shared" si="1"/>
        <v>12.349945201189918</v>
      </c>
      <c r="M63" s="3"/>
      <c r="N63" s="5" t="s">
        <v>36</v>
      </c>
      <c r="O63" t="s">
        <v>60</v>
      </c>
    </row>
    <row r="64" spans="2:17" x14ac:dyDescent="0.3">
      <c r="B64" s="5" t="s">
        <v>7</v>
      </c>
      <c r="C64" t="s">
        <v>176</v>
      </c>
      <c r="D64" t="s">
        <v>170</v>
      </c>
      <c r="E64" s="17">
        <v>2021</v>
      </c>
      <c r="F64" s="17">
        <v>2022</v>
      </c>
      <c r="G64" s="4"/>
      <c r="H64" s="13">
        <v>20.597810787537188</v>
      </c>
      <c r="I64" s="2">
        <f t="shared" si="3"/>
        <v>20.597810787537188</v>
      </c>
      <c r="J64" t="s">
        <v>58</v>
      </c>
      <c r="K64" s="18">
        <v>1</v>
      </c>
      <c r="L64" s="2">
        <f t="shared" si="1"/>
        <v>20.597810787537188</v>
      </c>
      <c r="M64" s="3"/>
      <c r="N64" s="5" t="s">
        <v>36</v>
      </c>
      <c r="O64" t="s">
        <v>60</v>
      </c>
    </row>
    <row r="65" spans="2:15" x14ac:dyDescent="0.3">
      <c r="B65" s="5" t="s">
        <v>9</v>
      </c>
      <c r="C65" t="s">
        <v>177</v>
      </c>
      <c r="D65" t="s">
        <v>178</v>
      </c>
      <c r="E65" s="17">
        <v>2012</v>
      </c>
      <c r="F65" s="17">
        <v>2022</v>
      </c>
      <c r="H65" s="12">
        <v>909.32567110276534</v>
      </c>
      <c r="I65" s="2">
        <f t="shared" si="3"/>
        <v>90.932567110276537</v>
      </c>
      <c r="J65" t="s">
        <v>58</v>
      </c>
      <c r="K65" s="18">
        <v>1</v>
      </c>
      <c r="L65" s="2">
        <f t="shared" si="1"/>
        <v>90.932567110276537</v>
      </c>
      <c r="M65" t="s">
        <v>179</v>
      </c>
      <c r="N65" s="5" t="s">
        <v>36</v>
      </c>
      <c r="O65" t="s">
        <v>60</v>
      </c>
    </row>
    <row r="66" spans="2:15" x14ac:dyDescent="0.3">
      <c r="B66" s="5" t="s">
        <v>11</v>
      </c>
      <c r="C66" s="5" t="s">
        <v>180</v>
      </c>
      <c r="D66" s="5" t="s">
        <v>181</v>
      </c>
      <c r="E66" s="17">
        <v>2023</v>
      </c>
      <c r="F66" s="17">
        <v>2027</v>
      </c>
      <c r="G66" s="35"/>
      <c r="H66" s="13">
        <v>50</v>
      </c>
      <c r="I66" s="9">
        <f t="shared" si="3"/>
        <v>12.5</v>
      </c>
      <c r="J66" s="5" t="s">
        <v>58</v>
      </c>
      <c r="K66" s="25">
        <v>1</v>
      </c>
      <c r="L66" s="9">
        <f t="shared" si="1"/>
        <v>12.5</v>
      </c>
      <c r="M66" s="35" t="s">
        <v>182</v>
      </c>
      <c r="N66" s="5" t="s">
        <v>39</v>
      </c>
      <c r="O66" s="35" t="s">
        <v>60</v>
      </c>
    </row>
    <row r="67" spans="2:15" x14ac:dyDescent="0.3">
      <c r="C67" s="35" t="s">
        <v>183</v>
      </c>
    </row>
    <row r="68" spans="2:15" x14ac:dyDescent="0.3">
      <c r="C68" s="35" t="s">
        <v>184</v>
      </c>
    </row>
    <row r="69" spans="2:15" x14ac:dyDescent="0.3">
      <c r="C69" s="35" t="s">
        <v>185</v>
      </c>
    </row>
    <row r="70" spans="2:15" x14ac:dyDescent="0.3">
      <c r="C70" s="35" t="s">
        <v>186</v>
      </c>
    </row>
    <row r="71" spans="2:15" x14ac:dyDescent="0.3">
      <c r="C71" s="35" t="s">
        <v>187</v>
      </c>
    </row>
    <row r="72" spans="2:15" x14ac:dyDescent="0.3">
      <c r="L72" s="43">
        <f>SUM(L6:L66)</f>
        <v>562.55970787266119</v>
      </c>
    </row>
    <row r="74" spans="2:15" x14ac:dyDescent="0.3">
      <c r="B74" s="5" t="s">
        <v>189</v>
      </c>
      <c r="L74" s="43">
        <f>+L6+L8+L7+L10+L13+L34+L35+L36+L37</f>
        <v>104.38392857142857</v>
      </c>
    </row>
    <row r="75" spans="2:15" x14ac:dyDescent="0.3">
      <c r="B75" s="5" t="s">
        <v>190</v>
      </c>
      <c r="L75" s="43">
        <f>+L16+L17+L18+L20+L21+L25+L26+L29+L31+L39+L38+L33+L32+L24</f>
        <v>61.95</v>
      </c>
    </row>
    <row r="76" spans="2:15" x14ac:dyDescent="0.3">
      <c r="B76" s="5" t="s">
        <v>191</v>
      </c>
      <c r="L76" s="43">
        <f>+L43+L45+L46+L47+L48+L51+L50+L52</f>
        <v>39.924242424242422</v>
      </c>
    </row>
    <row r="77" spans="2:15" x14ac:dyDescent="0.3">
      <c r="B77" s="5" t="s">
        <v>192</v>
      </c>
      <c r="L77" s="43">
        <f>+L54+L57</f>
        <v>0</v>
      </c>
    </row>
    <row r="78" spans="2:15" x14ac:dyDescent="0.3">
      <c r="B78" s="5" t="s">
        <v>193</v>
      </c>
      <c r="L78" s="43">
        <f>+L66</f>
        <v>12.5</v>
      </c>
    </row>
    <row r="79" spans="2:15" x14ac:dyDescent="0.3">
      <c r="B79" s="5" t="s">
        <v>194</v>
      </c>
    </row>
  </sheetData>
  <autoFilter ref="B2:P72" xr:uid="{00000000-0001-0000-0000-000000000000}">
    <sortState xmlns:xlrd2="http://schemas.microsoft.com/office/spreadsheetml/2017/richdata2" ref="B3:P56">
      <sortCondition ref="B2:B56"/>
    </sortState>
  </autoFilter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b8df3a1-961c-4c1a-8da6-f194ea603153" xsi:nil="true"/>
    <lcf76f155ced4ddcb4097134ff3c332f xmlns="675e08d6-7df5-4a80-bf60-531266d1d49b">
      <Terms xmlns="http://schemas.microsoft.com/office/infopath/2007/PartnerControls"/>
    </lcf76f155ced4ddcb4097134ff3c332f>
    <Dataeora xmlns="675e08d6-7df5-4a80-bf60-531266d1d49b" xsi:nil="true"/>
    <_Flow_SignoffStatus xmlns="675e08d6-7df5-4a80-bf60-531266d1d49b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E246AF2EC0AA4428F46B4E60AE2F8D9" ma:contentTypeVersion="22" ma:contentTypeDescription="Criar um novo documento." ma:contentTypeScope="" ma:versionID="9d3d091d8588941d00f7a47d827f6a8e">
  <xsd:schema xmlns:xsd="http://www.w3.org/2001/XMLSchema" xmlns:xs="http://www.w3.org/2001/XMLSchema" xmlns:p="http://schemas.microsoft.com/office/2006/metadata/properties" xmlns:ns2="675e08d6-7df5-4a80-bf60-531266d1d49b" xmlns:ns3="4b8df3a1-961c-4c1a-8da6-f194ea603153" targetNamespace="http://schemas.microsoft.com/office/2006/metadata/properties" ma:root="true" ma:fieldsID="a0f862ef78821ec75b2078e506211be3" ns2:_="" ns3:_="">
    <xsd:import namespace="675e08d6-7df5-4a80-bf60-531266d1d49b"/>
    <xsd:import namespace="4b8df3a1-961c-4c1a-8da6-f194ea603153"/>
    <xsd:element name="properties">
      <xsd:complexType>
        <xsd:sequence>
          <xsd:element name="documentManagement">
            <xsd:complexType>
              <xsd:all>
                <xsd:element ref="ns2:Dataeora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5e08d6-7df5-4a80-bf60-531266d1d49b" elementFormDefault="qualified">
    <xsd:import namespace="http://schemas.microsoft.com/office/2006/documentManagement/types"/>
    <xsd:import namespace="http://schemas.microsoft.com/office/infopath/2007/PartnerControls"/>
    <xsd:element name="Dataeora" ma:index="3" nillable="true" ma:displayName="Data e ora" ma:format="DateOnly" ma:internalName="Dataeora" ma:readOnly="false">
      <xsd:simpleType>
        <xsd:restriction base="dms:DateTime"/>
      </xsd:simpleType>
    </xsd:element>
    <xsd:element name="MediaServiceMetadata" ma:index="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9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0" nillable="true" ma:displayName="Tags" ma:hidden="true" ma:internalName="MediaServiceAutoTag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hidden="true" ma:internalName="MediaServiceKeyPoints" ma:readOnly="true">
      <xsd:simpleType>
        <xsd:restriction base="dms:Note"/>
      </xsd:simpleType>
    </xsd:element>
    <xsd:element name="MediaServiceOCR" ma:index="16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Etiquetas de Imagem" ma:readOnly="false" ma:fieldId="{5cf76f15-5ced-4ddc-b409-7134ff3c332f}" ma:taxonomyMulti="true" ma:sspId="8fba5289-b0f5-4059-8e6c-3006df0b1f8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hidden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7" nillable="true" ma:displayName="Estado da aprovação" ma:internalName="_x0024_Resources_x003a_core_x002c_Signoff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8df3a1-961c-4c1a-8da6-f194ea603153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ilhado Com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hes de Partilhado Com" ma:hidden="true" ma:internalName="SharedWithDetails" ma:readOnly="true">
      <xsd:simpleType>
        <xsd:restriction base="dms:Note"/>
      </xsd:simpleType>
    </xsd:element>
    <xsd:element name="TaxCatchAll" ma:index="21" nillable="true" ma:displayName="Taxonomy Catch All Column" ma:hidden="true" ma:list="{0e05c1a3-f7a5-402e-964c-2d82de2d7311}" ma:internalName="TaxCatchAll" ma:readOnly="false" ma:showField="CatchAllData" ma:web="4b8df3a1-961c-4c1a-8da6-f194ea60315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o de Conteúdo"/>
        <xsd:element ref="dc:title" minOccurs="0" maxOccurs="1" ma:index="1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E763097-DC8B-47E7-8EA3-C547D944E360}">
  <ds:schemaRefs>
    <ds:schemaRef ds:uri="http://schemas.microsoft.com/office/2006/metadata/properties"/>
    <ds:schemaRef ds:uri="http://schemas.microsoft.com/office/infopath/2007/PartnerControls"/>
    <ds:schemaRef ds:uri="http://www.w3.org/XML/1998/namespace"/>
    <ds:schemaRef ds:uri="675e08d6-7df5-4a80-bf60-531266d1d49b"/>
    <ds:schemaRef ds:uri="http://purl.org/dc/elements/1.1/"/>
    <ds:schemaRef ds:uri="http://purl.org/dc/terms/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4b8df3a1-961c-4c1a-8da6-f194ea603153"/>
  </ds:schemaRefs>
</ds:datastoreItem>
</file>

<file path=customXml/itemProps2.xml><?xml version="1.0" encoding="utf-8"?>
<ds:datastoreItem xmlns:ds="http://schemas.openxmlformats.org/officeDocument/2006/customXml" ds:itemID="{F2BD5729-A82D-4B6E-9DA9-BF2DA74CA3F3}"/>
</file>

<file path=customXml/itemProps3.xml><?xml version="1.0" encoding="utf-8"?>
<ds:datastoreItem xmlns:ds="http://schemas.openxmlformats.org/officeDocument/2006/customXml" ds:itemID="{457AF69F-1DCF-4CDE-AD0D-FB3C25C0CBA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Summary table</vt:lpstr>
      <vt:lpstr>Sheet1</vt:lpstr>
      <vt:lpstr>Pivot 1</vt:lpstr>
      <vt:lpstr>Pivot 2</vt:lpstr>
      <vt:lpstr>Pivot 3</vt:lpstr>
      <vt:lpstr>Pivot 4</vt:lpstr>
      <vt:lpstr>Pivot 5</vt:lpstr>
      <vt:lpstr>Data by program</vt:lpstr>
      <vt:lpstr>Data by program Original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Marco Machado</dc:creator>
  <cp:keywords/>
  <dc:description/>
  <cp:lastModifiedBy>Giovanni.Rossi.ext</cp:lastModifiedBy>
  <cp:revision/>
  <dcterms:created xsi:type="dcterms:W3CDTF">2015-06-05T18:17:20Z</dcterms:created>
  <dcterms:modified xsi:type="dcterms:W3CDTF">2025-06-05T15:47:41Z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0x0101004E246AF2EC0AA4428F46B4E60AE2F8D9</vt:lpwstr>
  </property>
  <property fmtid="{D5CDD505-2E9C-101B-9397-08002B2CF9AE}" pid="3" name="MediaServiceImageTags">
    <vt:lpwstr/>
  </property>
</Properties>
</file>